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15" yWindow="405" windowWidth="10890" windowHeight="10890" tabRatio="863"/>
  </bookViews>
  <sheets>
    <sheet name="Skupaj rekapitukacija" sheetId="31" r:id="rId1"/>
    <sheet name="Rekapitukacija vodovod" sheetId="17" r:id="rId2"/>
    <sheet name="Splošni stroški VO" sheetId="32" r:id="rId3"/>
    <sheet name="Vodovod" sheetId="33" r:id="rId4"/>
    <sheet name="Vodovod-priključki" sheetId="34" r:id="rId5"/>
    <sheet name="Vodovod-provizorij" sheetId="35" r:id="rId6"/>
    <sheet name="Rekapitukacija kanalizacija" sheetId="21" r:id="rId7"/>
    <sheet name="Splošni stroški KA" sheetId="22" r:id="rId8"/>
    <sheet name="Kanal K1" sheetId="23" r:id="rId9"/>
    <sheet name="Kanal K2" sheetId="24" r:id="rId10"/>
    <sheet name="Kanal K3" sheetId="25" r:id="rId11"/>
    <sheet name="Kanal K4" sheetId="26" r:id="rId12"/>
    <sheet name="Kanal K5" sheetId="27" r:id="rId13"/>
    <sheet name="Kanal K6" sheetId="28" r:id="rId14"/>
    <sheet name="Kanal K7" sheetId="29" r:id="rId15"/>
    <sheet name="Kanal K8" sheetId="30" r:id="rId16"/>
  </sheets>
  <definedNames>
    <definedName name="_xlnm.Print_Area" localSheetId="8">'Kanal K1'!$A$2:$F$88</definedName>
    <definedName name="_xlnm.Print_Area" localSheetId="9">'Kanal K2'!$A$2:$F$64</definedName>
    <definedName name="_xlnm.Print_Area" localSheetId="10">'Kanal K3'!$A$2:$F$76</definedName>
    <definedName name="_xlnm.Print_Area" localSheetId="11">'Kanal K4'!$A$2:$F$76</definedName>
    <definedName name="_xlnm.Print_Area" localSheetId="12">'Kanal K5'!$A$2:$F$54</definedName>
    <definedName name="_xlnm.Print_Area" localSheetId="13">'Kanal K6'!$A$2:$F$77</definedName>
    <definedName name="_xlnm.Print_Area" localSheetId="14">'Kanal K7'!$A$2:$F$54</definedName>
    <definedName name="_xlnm.Print_Area" localSheetId="15">'Kanal K8'!$A$2:$F$55</definedName>
    <definedName name="_xlnm.Print_Area" localSheetId="6">'Rekapitukacija kanalizacija'!$A$1:$D$63</definedName>
    <definedName name="_xlnm.Print_Area" localSheetId="0">'Skupaj rekapitukacija'!$B$1:$G$48</definedName>
    <definedName name="_xlnm.Print_Area" localSheetId="7">'Splošni stroški KA'!$A$3:$F$22</definedName>
    <definedName name="_xlnm.Print_Area" localSheetId="2">'Splošni stroški VO'!$A$1:$F$31</definedName>
    <definedName name="_xlnm.Print_Area" localSheetId="3">Vodovod!$A$1:$F$159</definedName>
    <definedName name="_xlnm.Print_Area" localSheetId="4">'Vodovod-priključki'!$A$1:$F$61</definedName>
    <definedName name="_xlnm.Print_Area" localSheetId="5">'Vodovod-provizorij'!$A$1:$F$28</definedName>
    <definedName name="_xlnm.Print_Titles" localSheetId="8">'Kanal K1'!$2:$2</definedName>
    <definedName name="_xlnm.Print_Titles" localSheetId="9">'Kanal K2'!$2:$2</definedName>
    <definedName name="_xlnm.Print_Titles" localSheetId="10">'Kanal K3'!$2:$2</definedName>
    <definedName name="_xlnm.Print_Titles" localSheetId="11">'Kanal K4'!$2:$2</definedName>
    <definedName name="_xlnm.Print_Titles" localSheetId="12">'Kanal K5'!$2:$2</definedName>
    <definedName name="_xlnm.Print_Titles" localSheetId="13">'Kanal K6'!$2:$2</definedName>
    <definedName name="_xlnm.Print_Titles" localSheetId="14">'Kanal K7'!$2:$2</definedName>
    <definedName name="_xlnm.Print_Titles" localSheetId="15">'Kanal K8'!$2:$2</definedName>
    <definedName name="_xlnm.Print_Titles" localSheetId="2">'Splošni stroški VO'!$1:$1</definedName>
    <definedName name="_xlnm.Print_Titles" localSheetId="3">Vodovod!$1:$1</definedName>
    <definedName name="_xlnm.Print_Titles" localSheetId="4">'Vodovod-priključki'!$1:$1</definedName>
    <definedName name="_xlnm.Print_Titles" localSheetId="5">'Vodovod-provizorij'!$1:$1</definedName>
  </definedNames>
  <calcPr calcId="162913"/>
</workbook>
</file>

<file path=xl/calcChain.xml><?xml version="1.0" encoding="utf-8"?>
<calcChain xmlns="http://schemas.openxmlformats.org/spreadsheetml/2006/main">
  <c r="F49" i="30" l="1"/>
  <c r="F46" i="30"/>
  <c r="F47" i="29"/>
  <c r="F50" i="28"/>
  <c r="F47" i="28"/>
  <c r="F47" i="27"/>
  <c r="F50" i="26"/>
  <c r="F47" i="26"/>
  <c r="F50" i="25"/>
  <c r="F47" i="25"/>
  <c r="F56" i="24"/>
  <c r="F54" i="24"/>
  <c r="F52" i="24"/>
  <c r="F50" i="24"/>
  <c r="F47" i="24"/>
  <c r="F69" i="23"/>
  <c r="F68" i="23"/>
  <c r="F66" i="23"/>
  <c r="F65" i="23"/>
  <c r="F64" i="23"/>
  <c r="F63" i="23"/>
  <c r="F62" i="23"/>
  <c r="F61" i="23"/>
  <c r="F60" i="23"/>
  <c r="F59" i="23"/>
  <c r="F57" i="23"/>
  <c r="F55" i="23"/>
  <c r="F53" i="23"/>
  <c r="F50" i="23"/>
  <c r="F49" i="23"/>
  <c r="D44" i="31" l="1"/>
  <c r="F14" i="28"/>
  <c r="F99" i="33" l="1"/>
  <c r="A99" i="33"/>
  <c r="D42" i="31"/>
  <c r="D40" i="31"/>
  <c r="F25" i="35" l="1"/>
  <c r="F24" i="35"/>
  <c r="F19" i="35"/>
  <c r="F18" i="35"/>
  <c r="F17" i="35"/>
  <c r="F16" i="35"/>
  <c r="F15" i="35"/>
  <c r="F10" i="35"/>
  <c r="F9" i="35"/>
  <c r="A60" i="34"/>
  <c r="A59" i="34"/>
  <c r="F58" i="34"/>
  <c r="A58" i="34"/>
  <c r="A57" i="34"/>
  <c r="F56" i="34"/>
  <c r="A56" i="34"/>
  <c r="F55" i="34"/>
  <c r="A55" i="34"/>
  <c r="A54" i="34"/>
  <c r="F53" i="34"/>
  <c r="A53" i="34"/>
  <c r="A52" i="34"/>
  <c r="A51" i="34"/>
  <c r="F50" i="34"/>
  <c r="A50" i="34"/>
  <c r="F49" i="34"/>
  <c r="A49" i="34"/>
  <c r="F43" i="34"/>
  <c r="F42" i="34"/>
  <c r="F41" i="34"/>
  <c r="F40" i="34"/>
  <c r="F39" i="34"/>
  <c r="F38" i="34"/>
  <c r="F37" i="34"/>
  <c r="F36" i="34"/>
  <c r="F35" i="34"/>
  <c r="F30" i="34"/>
  <c r="F29" i="34"/>
  <c r="F27" i="34"/>
  <c r="F25" i="34"/>
  <c r="F24" i="34"/>
  <c r="F23" i="34"/>
  <c r="F22" i="34"/>
  <c r="F21" i="34"/>
  <c r="F20" i="34"/>
  <c r="F14" i="34"/>
  <c r="F13" i="34"/>
  <c r="F12" i="34"/>
  <c r="F11" i="34"/>
  <c r="F10" i="34"/>
  <c r="A158" i="33"/>
  <c r="F157" i="33"/>
  <c r="A157" i="33"/>
  <c r="F156" i="33"/>
  <c r="A156" i="33"/>
  <c r="F155" i="33"/>
  <c r="A155" i="33"/>
  <c r="A154" i="33"/>
  <c r="F153" i="33"/>
  <c r="A153" i="33"/>
  <c r="F152" i="33"/>
  <c r="A152" i="33"/>
  <c r="F151" i="33"/>
  <c r="A151" i="33"/>
  <c r="A150" i="33"/>
  <c r="F149" i="33"/>
  <c r="A149" i="33"/>
  <c r="A148" i="33"/>
  <c r="F146" i="33"/>
  <c r="A146" i="33"/>
  <c r="F145" i="33"/>
  <c r="A145" i="33"/>
  <c r="F144" i="33"/>
  <c r="A144" i="33"/>
  <c r="A143" i="33"/>
  <c r="F141" i="33"/>
  <c r="A141" i="33"/>
  <c r="F140" i="33"/>
  <c r="A140" i="33"/>
  <c r="A139" i="33"/>
  <c r="A138" i="33"/>
  <c r="F136" i="33"/>
  <c r="A136" i="33"/>
  <c r="F135" i="33"/>
  <c r="A135" i="33"/>
  <c r="A134" i="33"/>
  <c r="A133" i="33"/>
  <c r="F131" i="33"/>
  <c r="A131" i="33"/>
  <c r="F130" i="33"/>
  <c r="A130" i="33"/>
  <c r="F129" i="33"/>
  <c r="A129" i="33"/>
  <c r="A128" i="33"/>
  <c r="A127" i="33"/>
  <c r="A126" i="33"/>
  <c r="F125" i="33"/>
  <c r="A125" i="33"/>
  <c r="F124" i="33"/>
  <c r="A124" i="33"/>
  <c r="F123" i="33"/>
  <c r="A123" i="33"/>
  <c r="A122" i="33"/>
  <c r="A121" i="33"/>
  <c r="F120" i="33"/>
  <c r="A120" i="33"/>
  <c r="F119" i="33"/>
  <c r="A119" i="33"/>
  <c r="F118" i="33"/>
  <c r="A118" i="33"/>
  <c r="F117" i="33"/>
  <c r="A117" i="33"/>
  <c r="F116" i="33"/>
  <c r="A116" i="33"/>
  <c r="A115" i="33"/>
  <c r="A114" i="33"/>
  <c r="F113" i="33"/>
  <c r="A113" i="33"/>
  <c r="F112" i="33"/>
  <c r="A112" i="33"/>
  <c r="F111" i="33"/>
  <c r="A111" i="33"/>
  <c r="F110" i="33"/>
  <c r="A110" i="33"/>
  <c r="F109" i="33"/>
  <c r="A109" i="33"/>
  <c r="F108" i="33"/>
  <c r="A108" i="33"/>
  <c r="F107" i="33"/>
  <c r="A107" i="33"/>
  <c r="A106" i="33"/>
  <c r="A105" i="33"/>
  <c r="A104" i="33"/>
  <c r="A103" i="33"/>
  <c r="F102" i="33"/>
  <c r="A102" i="33"/>
  <c r="F101" i="33"/>
  <c r="A101" i="33"/>
  <c r="A100" i="33"/>
  <c r="F97" i="33"/>
  <c r="A97" i="33"/>
  <c r="A92" i="33"/>
  <c r="F91" i="33"/>
  <c r="A91" i="33"/>
  <c r="F90" i="33"/>
  <c r="A90" i="33"/>
  <c r="F89" i="33"/>
  <c r="A89" i="33"/>
  <c r="F88" i="33"/>
  <c r="A88" i="33"/>
  <c r="F87" i="33"/>
  <c r="A87" i="33"/>
  <c r="F86" i="33"/>
  <c r="A86" i="33"/>
  <c r="F85" i="33"/>
  <c r="A85" i="33"/>
  <c r="F84" i="33"/>
  <c r="A84" i="33"/>
  <c r="F83" i="33"/>
  <c r="A83" i="33"/>
  <c r="F82" i="33"/>
  <c r="A82" i="33"/>
  <c r="F81" i="33"/>
  <c r="A81" i="33"/>
  <c r="A80" i="33"/>
  <c r="A79" i="33"/>
  <c r="F78" i="33"/>
  <c r="A78" i="33"/>
  <c r="F77" i="33"/>
  <c r="A77" i="33"/>
  <c r="F76" i="33"/>
  <c r="A76" i="33"/>
  <c r="F75" i="33"/>
  <c r="A75" i="33"/>
  <c r="F74" i="33"/>
  <c r="A74" i="33"/>
  <c r="A73" i="33"/>
  <c r="F72" i="33"/>
  <c r="A72" i="33"/>
  <c r="A71" i="33"/>
  <c r="A70" i="33"/>
  <c r="F69" i="33"/>
  <c r="A69" i="33"/>
  <c r="F68" i="33"/>
  <c r="A68" i="33"/>
  <c r="A67" i="33"/>
  <c r="A66" i="33"/>
  <c r="F65" i="33"/>
  <c r="A65" i="33"/>
  <c r="A64" i="33"/>
  <c r="A63" i="33"/>
  <c r="F62" i="33"/>
  <c r="A62" i="33"/>
  <c r="F61" i="33"/>
  <c r="A61" i="33"/>
  <c r="A60" i="33"/>
  <c r="A59" i="33"/>
  <c r="F58" i="33"/>
  <c r="A58" i="33"/>
  <c r="A57" i="33"/>
  <c r="A56" i="33"/>
  <c r="F55" i="33"/>
  <c r="A55" i="33"/>
  <c r="F54" i="33"/>
  <c r="A54" i="33"/>
  <c r="F53" i="33"/>
  <c r="A53" i="33"/>
  <c r="F52" i="33"/>
  <c r="A52" i="33"/>
  <c r="A48" i="33"/>
  <c r="F47" i="33"/>
  <c r="A47" i="33"/>
  <c r="F46" i="33"/>
  <c r="A46" i="33"/>
  <c r="F45" i="33"/>
  <c r="A45" i="33"/>
  <c r="F44" i="33"/>
  <c r="A44" i="33"/>
  <c r="F43" i="33"/>
  <c r="A43" i="33"/>
  <c r="F42" i="33"/>
  <c r="A42" i="33"/>
  <c r="F41" i="33"/>
  <c r="A41" i="33"/>
  <c r="F40" i="33"/>
  <c r="A40" i="33"/>
  <c r="F39" i="33"/>
  <c r="A39" i="33"/>
  <c r="F38" i="33"/>
  <c r="A38" i="33"/>
  <c r="F37" i="33"/>
  <c r="A37" i="33"/>
  <c r="F36" i="33"/>
  <c r="A36" i="33"/>
  <c r="F35" i="33"/>
  <c r="A35" i="33"/>
  <c r="F34" i="33"/>
  <c r="A34" i="33"/>
  <c r="F33" i="33"/>
  <c r="A33" i="33"/>
  <c r="F32" i="33"/>
  <c r="A32" i="33"/>
  <c r="F31" i="33"/>
  <c r="A31" i="33"/>
  <c r="F27" i="33"/>
  <c r="F26" i="33"/>
  <c r="F25" i="33"/>
  <c r="F23" i="33"/>
  <c r="F22" i="33"/>
  <c r="F21" i="33"/>
  <c r="F20" i="33"/>
  <c r="F19" i="33"/>
  <c r="F18" i="33"/>
  <c r="F15" i="33"/>
  <c r="F14" i="33"/>
  <c r="F13" i="33"/>
  <c r="F12" i="33"/>
  <c r="F11" i="33"/>
  <c r="F30" i="32"/>
  <c r="F29" i="32"/>
  <c r="F27" i="32"/>
  <c r="F26" i="32"/>
  <c r="F25" i="32"/>
  <c r="F24" i="32"/>
  <c r="F23" i="32"/>
  <c r="F22" i="32"/>
  <c r="F19" i="32"/>
  <c r="F18" i="32"/>
  <c r="F17" i="32"/>
  <c r="F16" i="32"/>
  <c r="F15" i="32"/>
  <c r="F14" i="32"/>
  <c r="F11" i="32"/>
  <c r="F10" i="32"/>
  <c r="F9" i="32"/>
  <c r="F8" i="32"/>
  <c r="F7" i="32"/>
  <c r="F6" i="32"/>
  <c r="XEK6" i="32" s="1"/>
  <c r="F5" i="32"/>
  <c r="F4" i="32"/>
  <c r="F3" i="32"/>
  <c r="F31" i="34" l="1"/>
  <c r="F15" i="34"/>
  <c r="F48" i="33"/>
  <c r="F28" i="33"/>
  <c r="F3" i="33" s="1"/>
  <c r="D13" i="17" s="1"/>
  <c r="F27" i="35"/>
  <c r="F16" i="34"/>
  <c r="F3" i="34" s="1"/>
  <c r="D19" i="17" s="1"/>
  <c r="F92" i="33"/>
  <c r="F93" i="33" s="1"/>
  <c r="F5" i="33" s="1"/>
  <c r="F49" i="33"/>
  <c r="F4" i="33" s="1"/>
  <c r="F158" i="33"/>
  <c r="F159" i="33" s="1"/>
  <c r="F6" i="33" s="1"/>
  <c r="F31" i="32"/>
  <c r="D11" i="17" s="1"/>
  <c r="F32" i="34"/>
  <c r="F4" i="34" s="1"/>
  <c r="D20" i="17" s="1"/>
  <c r="E3" i="33"/>
  <c r="F20" i="35"/>
  <c r="F21" i="35" s="1"/>
  <c r="F4" i="35" s="1"/>
  <c r="D26" i="17" s="1"/>
  <c r="F26" i="35"/>
  <c r="F28" i="35" s="1"/>
  <c r="F5" i="35" s="1"/>
  <c r="D27" i="17" s="1"/>
  <c r="F44" i="34"/>
  <c r="F45" i="34" s="1"/>
  <c r="F5" i="34" s="1"/>
  <c r="D21" i="17" s="1"/>
  <c r="F60" i="34"/>
  <c r="F61" i="34" s="1"/>
  <c r="F6" i="34" s="1"/>
  <c r="F11" i="35"/>
  <c r="F12" i="35" s="1"/>
  <c r="F3" i="35" s="1"/>
  <c r="F55" i="28"/>
  <c r="F54" i="28"/>
  <c r="F55" i="26"/>
  <c r="F54" i="26"/>
  <c r="F54" i="25"/>
  <c r="F53" i="25"/>
  <c r="F53" i="28"/>
  <c r="F52" i="28"/>
  <c r="F59" i="26"/>
  <c r="F58" i="26"/>
  <c r="F52" i="26"/>
  <c r="F53" i="26"/>
  <c r="F56" i="26"/>
  <c r="F62" i="26"/>
  <c r="F52" i="25"/>
  <c r="D25" i="28"/>
  <c r="D26" i="28" s="1"/>
  <c r="F26" i="28" s="1"/>
  <c r="D23" i="28"/>
  <c r="F23" i="28" s="1"/>
  <c r="D23" i="26"/>
  <c r="D23" i="25"/>
  <c r="F75" i="28"/>
  <c r="F74" i="28"/>
  <c r="F73" i="28"/>
  <c r="F72" i="28"/>
  <c r="F71" i="28"/>
  <c r="F70" i="28"/>
  <c r="D68" i="28"/>
  <c r="F68" i="28" s="1"/>
  <c r="D67" i="28"/>
  <c r="F67" i="28" s="1"/>
  <c r="F66" i="28"/>
  <c r="F65" i="28"/>
  <c r="F64" i="28"/>
  <c r="F63" i="28"/>
  <c r="F59" i="28"/>
  <c r="F58" i="28"/>
  <c r="F56" i="28"/>
  <c r="F42" i="28"/>
  <c r="F41" i="28"/>
  <c r="D35" i="28"/>
  <c r="D34" i="28"/>
  <c r="D33" i="28"/>
  <c r="D32" i="28"/>
  <c r="F28" i="28"/>
  <c r="F27" i="28"/>
  <c r="F21" i="28"/>
  <c r="F16" i="28"/>
  <c r="F15" i="28"/>
  <c r="F13" i="28"/>
  <c r="A13" i="28"/>
  <c r="A14" i="28" s="1"/>
  <c r="A15" i="28" s="1"/>
  <c r="F12" i="28"/>
  <c r="F6" i="35" l="1"/>
  <c r="D28" i="17" s="1"/>
  <c r="D25" i="17"/>
  <c r="F7" i="34"/>
  <c r="D23" i="17" s="1"/>
  <c r="D22" i="17"/>
  <c r="E6" i="33"/>
  <c r="D16" i="17"/>
  <c r="E5" i="33"/>
  <c r="D15" i="17"/>
  <c r="E4" i="33"/>
  <c r="D14" i="17"/>
  <c r="F7" i="33"/>
  <c r="F60" i="28"/>
  <c r="F6" i="28" s="1"/>
  <c r="F17" i="28"/>
  <c r="F60" i="26"/>
  <c r="D37" i="28"/>
  <c r="D39" i="28" s="1"/>
  <c r="F39" i="28" s="1"/>
  <c r="D38" i="28"/>
  <c r="D40" i="28"/>
  <c r="F40" i="28" s="1"/>
  <c r="D69" i="28"/>
  <c r="F69" i="28" s="1"/>
  <c r="F76" i="28" s="1"/>
  <c r="E7" i="33" l="1"/>
  <c r="D17" i="17"/>
  <c r="F43" i="28"/>
  <c r="F77" i="28"/>
  <c r="F7" i="28" s="1"/>
  <c r="D25" i="26" l="1"/>
  <c r="F58" i="25"/>
  <c r="D66" i="26"/>
  <c r="F66" i="26" s="1"/>
  <c r="F74" i="26"/>
  <c r="F73" i="26"/>
  <c r="F72" i="26"/>
  <c r="F71" i="26"/>
  <c r="F70" i="26"/>
  <c r="F69" i="26"/>
  <c r="F65" i="26"/>
  <c r="F64" i="26"/>
  <c r="F63" i="26"/>
  <c r="F27" i="26"/>
  <c r="F28" i="26"/>
  <c r="D66" i="25"/>
  <c r="D67" i="26" l="1"/>
  <c r="F67" i="26" s="1"/>
  <c r="D68" i="26"/>
  <c r="F68" i="26" s="1"/>
  <c r="F75" i="26" l="1"/>
  <c r="F76" i="26" s="1"/>
  <c r="F7" i="26" s="1"/>
  <c r="D25" i="25" l="1"/>
  <c r="F54" i="30" l="1"/>
  <c r="F52" i="30"/>
  <c r="F51" i="30"/>
  <c r="F41" i="30"/>
  <c r="F40" i="30"/>
  <c r="D34" i="30"/>
  <c r="D33" i="30"/>
  <c r="D32" i="30"/>
  <c r="F28" i="30"/>
  <c r="F27" i="30"/>
  <c r="D25" i="30"/>
  <c r="D26" i="30" s="1"/>
  <c r="F26" i="30" s="1"/>
  <c r="D23" i="30"/>
  <c r="F23" i="30" s="1"/>
  <c r="F21" i="30"/>
  <c r="F16" i="30"/>
  <c r="F15" i="30"/>
  <c r="F14" i="30"/>
  <c r="F13" i="30"/>
  <c r="A13" i="30"/>
  <c r="A14" i="30" s="1"/>
  <c r="A15" i="30" s="1"/>
  <c r="F12" i="30"/>
  <c r="F53" i="29"/>
  <c r="F54" i="29" s="1"/>
  <c r="F6" i="29" s="1"/>
  <c r="D52" i="21" s="1"/>
  <c r="F51" i="29"/>
  <c r="F50" i="29"/>
  <c r="F49" i="29"/>
  <c r="F42" i="29"/>
  <c r="F41" i="29"/>
  <c r="D35" i="29"/>
  <c r="D34" i="29"/>
  <c r="D33" i="29"/>
  <c r="D32" i="29"/>
  <c r="F28" i="29"/>
  <c r="F27" i="29"/>
  <c r="D25" i="29"/>
  <c r="D26" i="29" s="1"/>
  <c r="F26" i="29" s="1"/>
  <c r="D23" i="29"/>
  <c r="F23" i="29" s="1"/>
  <c r="F21" i="29"/>
  <c r="F16" i="29"/>
  <c r="F15" i="29"/>
  <c r="F14" i="29"/>
  <c r="F13" i="29"/>
  <c r="A13" i="29"/>
  <c r="A14" i="29" s="1"/>
  <c r="A15" i="29" s="1"/>
  <c r="F12" i="29"/>
  <c r="F4" i="28"/>
  <c r="F53" i="27"/>
  <c r="F51" i="27"/>
  <c r="F50" i="27"/>
  <c r="F49" i="27"/>
  <c r="F42" i="27"/>
  <c r="F41" i="27"/>
  <c r="D35" i="27"/>
  <c r="D34" i="27"/>
  <c r="D33" i="27"/>
  <c r="D32" i="27"/>
  <c r="F28" i="27"/>
  <c r="F27" i="27"/>
  <c r="D25" i="27"/>
  <c r="D26" i="27" s="1"/>
  <c r="F26" i="27" s="1"/>
  <c r="D23" i="27"/>
  <c r="F23" i="27" s="1"/>
  <c r="F21" i="27"/>
  <c r="F16" i="27"/>
  <c r="F15" i="27"/>
  <c r="F14" i="27"/>
  <c r="F13" i="27"/>
  <c r="A13" i="27"/>
  <c r="A14" i="27" s="1"/>
  <c r="A15" i="27" s="1"/>
  <c r="F12" i="27"/>
  <c r="F42" i="26"/>
  <c r="F41" i="26"/>
  <c r="D35" i="26"/>
  <c r="D34" i="26"/>
  <c r="D33" i="26"/>
  <c r="D32" i="26"/>
  <c r="D26" i="26"/>
  <c r="F26" i="26" s="1"/>
  <c r="F23" i="26"/>
  <c r="F21" i="26"/>
  <c r="F16" i="26"/>
  <c r="F15" i="26"/>
  <c r="F14" i="26"/>
  <c r="F13" i="26"/>
  <c r="A13" i="26"/>
  <c r="A14" i="26" s="1"/>
  <c r="A15" i="26" s="1"/>
  <c r="F12" i="26"/>
  <c r="F74" i="25"/>
  <c r="F73" i="25"/>
  <c r="F72" i="25"/>
  <c r="F71" i="25"/>
  <c r="F70" i="25"/>
  <c r="F69" i="25"/>
  <c r="F66" i="25"/>
  <c r="F65" i="25"/>
  <c r="F64" i="25"/>
  <c r="F63" i="25"/>
  <c r="F62" i="25"/>
  <c r="F57" i="25"/>
  <c r="F55" i="25"/>
  <c r="F42" i="25"/>
  <c r="F41" i="25"/>
  <c r="D35" i="25"/>
  <c r="D34" i="25"/>
  <c r="D33" i="25"/>
  <c r="D32" i="25"/>
  <c r="F28" i="25"/>
  <c r="F27" i="25"/>
  <c r="D26" i="25"/>
  <c r="F26" i="25" s="1"/>
  <c r="F23" i="25"/>
  <c r="F21" i="25"/>
  <c r="F16" i="25"/>
  <c r="F15" i="25"/>
  <c r="F14" i="25"/>
  <c r="F13" i="25"/>
  <c r="A13" i="25"/>
  <c r="A14" i="25" s="1"/>
  <c r="A15" i="25" s="1"/>
  <c r="F12" i="25"/>
  <c r="F63" i="24"/>
  <c r="F62" i="24"/>
  <c r="F60" i="24"/>
  <c r="F59" i="24"/>
  <c r="F58" i="24"/>
  <c r="F42" i="24"/>
  <c r="F41" i="24"/>
  <c r="D35" i="24"/>
  <c r="D34" i="24"/>
  <c r="D33" i="24"/>
  <c r="D32" i="24"/>
  <c r="D37" i="24" s="1"/>
  <c r="F28" i="24"/>
  <c r="F27" i="24"/>
  <c r="D25" i="24"/>
  <c r="D26" i="24" s="1"/>
  <c r="F26" i="24" s="1"/>
  <c r="D23" i="24"/>
  <c r="F23" i="24" s="1"/>
  <c r="F21" i="24"/>
  <c r="F16" i="24"/>
  <c r="F15" i="24"/>
  <c r="F14" i="24"/>
  <c r="A14" i="24"/>
  <c r="A15" i="24" s="1"/>
  <c r="F13" i="24"/>
  <c r="A13" i="24"/>
  <c r="F12" i="24"/>
  <c r="F86" i="23"/>
  <c r="F85" i="23"/>
  <c r="F84" i="23"/>
  <c r="F83" i="23"/>
  <c r="F82" i="23"/>
  <c r="F81" i="23"/>
  <c r="D78" i="23"/>
  <c r="D80" i="23" s="1"/>
  <c r="F80" i="23" s="1"/>
  <c r="F77" i="23"/>
  <c r="F76" i="23"/>
  <c r="F75" i="23"/>
  <c r="F74" i="23"/>
  <c r="F70" i="23"/>
  <c r="F71" i="23" s="1"/>
  <c r="F44" i="23"/>
  <c r="F43" i="23"/>
  <c r="D37" i="23"/>
  <c r="D36" i="23"/>
  <c r="D35" i="23"/>
  <c r="D34" i="23"/>
  <c r="D33" i="23"/>
  <c r="F29" i="23"/>
  <c r="F28" i="23"/>
  <c r="D26" i="23"/>
  <c r="D25" i="23"/>
  <c r="D27" i="23" s="1"/>
  <c r="F27" i="23" s="1"/>
  <c r="D23" i="23"/>
  <c r="F23" i="23" s="1"/>
  <c r="F21" i="23"/>
  <c r="F16" i="23"/>
  <c r="F15" i="23"/>
  <c r="F14" i="23"/>
  <c r="F13" i="23"/>
  <c r="A13" i="23"/>
  <c r="A14" i="23" s="1"/>
  <c r="A15" i="23" s="1"/>
  <c r="F12" i="23"/>
  <c r="F21" i="22"/>
  <c r="F20" i="22"/>
  <c r="F19" i="22"/>
  <c r="F18" i="22"/>
  <c r="F17" i="22"/>
  <c r="F16" i="22"/>
  <c r="F15" i="22"/>
  <c r="F14" i="22"/>
  <c r="F13" i="22"/>
  <c r="F11" i="22"/>
  <c r="F10" i="22"/>
  <c r="F9" i="22"/>
  <c r="F8" i="22"/>
  <c r="F7" i="22"/>
  <c r="F6" i="22"/>
  <c r="F5" i="22"/>
  <c r="A5" i="22"/>
  <c r="D60" i="21"/>
  <c r="D53" i="21"/>
  <c r="D46" i="21"/>
  <c r="D39" i="21"/>
  <c r="D32" i="21"/>
  <c r="D18" i="21"/>
  <c r="D39" i="23" l="1"/>
  <c r="F17" i="23"/>
  <c r="F4" i="23" s="1"/>
  <c r="F22" i="22"/>
  <c r="D6" i="21" s="1"/>
  <c r="E17" i="31" s="1"/>
  <c r="F59" i="25"/>
  <c r="F6" i="25" s="1"/>
  <c r="D24" i="21" s="1"/>
  <c r="F6" i="26"/>
  <c r="D31" i="21" s="1"/>
  <c r="F17" i="25"/>
  <c r="F4" i="25" s="1"/>
  <c r="D22" i="21" s="1"/>
  <c r="F17" i="27"/>
  <c r="F4" i="27" s="1"/>
  <c r="D36" i="21" s="1"/>
  <c r="D37" i="27"/>
  <c r="D45" i="21"/>
  <c r="F17" i="30"/>
  <c r="F4" i="30" s="1"/>
  <c r="D57" i="21" s="1"/>
  <c r="D36" i="30"/>
  <c r="F55" i="30"/>
  <c r="F6" i="30" s="1"/>
  <c r="D59" i="21" s="1"/>
  <c r="F17" i="24"/>
  <c r="F4" i="24" s="1"/>
  <c r="D15" i="21" s="1"/>
  <c r="F64" i="24"/>
  <c r="F6" i="24" s="1"/>
  <c r="D17" i="21" s="1"/>
  <c r="F17" i="26"/>
  <c r="F4" i="26" s="1"/>
  <c r="D29" i="21" s="1"/>
  <c r="D37" i="26"/>
  <c r="D40" i="26" s="1"/>
  <c r="F40" i="26" s="1"/>
  <c r="F17" i="29"/>
  <c r="F4" i="29" s="1"/>
  <c r="D37" i="29"/>
  <c r="D38" i="29" s="1"/>
  <c r="F6" i="23"/>
  <c r="D10" i="21" s="1"/>
  <c r="D37" i="25"/>
  <c r="D39" i="25" s="1"/>
  <c r="F39" i="25" s="1"/>
  <c r="F54" i="27"/>
  <c r="F6" i="27" s="1"/>
  <c r="D38" i="21" s="1"/>
  <c r="D50" i="21"/>
  <c r="D39" i="29"/>
  <c r="F39" i="29" s="1"/>
  <c r="D8" i="21"/>
  <c r="D41" i="23"/>
  <c r="F41" i="23" s="1"/>
  <c r="D40" i="23"/>
  <c r="D42" i="23"/>
  <c r="F42" i="23" s="1"/>
  <c r="D40" i="24"/>
  <c r="F40" i="24" s="1"/>
  <c r="D39" i="24"/>
  <c r="F39" i="24" s="1"/>
  <c r="D38" i="24"/>
  <c r="D43" i="21"/>
  <c r="F43" i="24"/>
  <c r="F5" i="24" s="1"/>
  <c r="D16" i="21" s="1"/>
  <c r="D40" i="27"/>
  <c r="F40" i="27" s="1"/>
  <c r="D39" i="27"/>
  <c r="F39" i="27" s="1"/>
  <c r="F43" i="27" s="1"/>
  <c r="F5" i="27" s="1"/>
  <c r="D38" i="27"/>
  <c r="D38" i="30"/>
  <c r="F38" i="30" s="1"/>
  <c r="D37" i="30"/>
  <c r="D39" i="30"/>
  <c r="F39" i="30" s="1"/>
  <c r="F78" i="23"/>
  <c r="D67" i="25"/>
  <c r="F67" i="25" s="1"/>
  <c r="D79" i="23"/>
  <c r="F79" i="23" s="1"/>
  <c r="D68" i="25"/>
  <c r="F68" i="25" s="1"/>
  <c r="D40" i="25" l="1"/>
  <c r="F40" i="25" s="1"/>
  <c r="D38" i="25"/>
  <c r="D39" i="26"/>
  <c r="F39" i="26"/>
  <c r="F43" i="26" s="1"/>
  <c r="F5" i="26" s="1"/>
  <c r="D30" i="21" s="1"/>
  <c r="D38" i="26"/>
  <c r="F75" i="25"/>
  <c r="F76" i="25" s="1"/>
  <c r="F7" i="25" s="1"/>
  <c r="D25" i="21" s="1"/>
  <c r="F42" i="30"/>
  <c r="F5" i="30" s="1"/>
  <c r="D58" i="21" s="1"/>
  <c r="F45" i="23"/>
  <c r="F5" i="23" s="1"/>
  <c r="D9" i="21" s="1"/>
  <c r="F5" i="28"/>
  <c r="F8" i="28" s="1"/>
  <c r="D47" i="21" s="1"/>
  <c r="D40" i="29"/>
  <c r="F40" i="29" s="1"/>
  <c r="F43" i="29" s="1"/>
  <c r="F5" i="29" s="1"/>
  <c r="F87" i="23"/>
  <c r="F88" i="23" s="1"/>
  <c r="F7" i="23" s="1"/>
  <c r="D11" i="21" s="1"/>
  <c r="D37" i="21"/>
  <c r="F8" i="27"/>
  <c r="D40" i="21" s="1"/>
  <c r="D44" i="21"/>
  <c r="F8" i="24"/>
  <c r="D19" i="21" s="1"/>
  <c r="D20" i="21" s="1"/>
  <c r="E21" i="31" s="1"/>
  <c r="F9" i="24"/>
  <c r="F43" i="25" l="1"/>
  <c r="F5" i="25" s="1"/>
  <c r="F8" i="26"/>
  <c r="D33" i="21" s="1"/>
  <c r="D34" i="21" s="1"/>
  <c r="E25" i="31" s="1"/>
  <c r="D51" i="21"/>
  <c r="F8" i="29"/>
  <c r="D54" i="21" s="1"/>
  <c r="D55" i="21" s="1"/>
  <c r="E31" i="31" s="1"/>
  <c r="D41" i="21"/>
  <c r="E27" i="31" s="1"/>
  <c r="F8" i="30"/>
  <c r="D61" i="21" s="1"/>
  <c r="D62" i="21" s="1"/>
  <c r="E33" i="31" s="1"/>
  <c r="D48" i="21"/>
  <c r="E29" i="31" s="1"/>
  <c r="F8" i="23"/>
  <c r="D12" i="21" s="1"/>
  <c r="D13" i="21" s="1"/>
  <c r="E19" i="31" s="1"/>
  <c r="F9" i="28"/>
  <c r="F9" i="27"/>
  <c r="F9" i="30" l="1"/>
  <c r="F9" i="29"/>
  <c r="D23" i="21"/>
  <c r="F8" i="25"/>
  <c r="D26" i="21" s="1"/>
  <c r="D27" i="21" s="1"/>
  <c r="F9" i="23"/>
  <c r="F9" i="26"/>
  <c r="F9" i="25" l="1"/>
  <c r="D2" i="21"/>
  <c r="D3" i="21" s="1"/>
  <c r="D4" i="21" s="1"/>
  <c r="E23" i="31"/>
  <c r="E35" i="31" s="1"/>
  <c r="E44" i="31" s="1"/>
  <c r="E10" i="31" l="1"/>
  <c r="E42" i="31" s="1"/>
  <c r="E8" i="31" l="1"/>
  <c r="E4" i="31" l="1"/>
  <c r="E6" i="31"/>
  <c r="E12" i="31" l="1"/>
  <c r="E40" i="31"/>
  <c r="E46" i="31" s="1"/>
  <c r="D3" i="17"/>
  <c r="D4" i="17" s="1"/>
  <c r="D6" i="17" s="1"/>
</calcChain>
</file>

<file path=xl/comments1.xml><?xml version="1.0" encoding="utf-8"?>
<comments xmlns="http://schemas.openxmlformats.org/spreadsheetml/2006/main">
  <authors>
    <author>Avtor</author>
  </authors>
  <commentList>
    <comment ref="B37" authorId="0" shapeId="0">
      <text>
        <r>
          <rPr>
            <b/>
            <sz val="9"/>
            <color indexed="81"/>
            <rFont val="Tahoma"/>
            <family val="2"/>
            <charset val="238"/>
          </rPr>
          <t>planiranje</t>
        </r>
        <r>
          <rPr>
            <sz val="9"/>
            <color indexed="81"/>
            <rFont val="Tahoma"/>
            <family val="2"/>
            <charset val="238"/>
          </rPr>
          <t xml:space="preserve">
</t>
        </r>
      </text>
    </comment>
    <comment ref="B38" authorId="0" shapeId="0">
      <text>
        <r>
          <rPr>
            <sz val="9"/>
            <color indexed="81"/>
            <rFont val="Tahoma"/>
            <family val="2"/>
            <charset val="238"/>
          </rPr>
          <t xml:space="preserve">posteljica
</t>
        </r>
      </text>
    </comment>
    <comment ref="B39" authorId="0" shapeId="0">
      <text>
        <r>
          <rPr>
            <b/>
            <sz val="9"/>
            <color indexed="81"/>
            <rFont val="Tahoma"/>
            <family val="2"/>
            <charset val="238"/>
          </rPr>
          <t>obsip</t>
        </r>
      </text>
    </comment>
    <comment ref="B40" authorId="0" shapeId="0">
      <text>
        <r>
          <rPr>
            <b/>
            <sz val="9"/>
            <color indexed="81"/>
            <rFont val="Tahoma"/>
            <family val="2"/>
            <charset val="238"/>
          </rPr>
          <t>zasip</t>
        </r>
      </text>
    </comment>
    <comment ref="B42" authorId="0" shapeId="0">
      <text>
        <r>
          <rPr>
            <b/>
            <sz val="9"/>
            <color indexed="81"/>
            <rFont val="Tahoma"/>
            <family val="2"/>
            <charset val="238"/>
          </rPr>
          <t>tampon</t>
        </r>
        <r>
          <rPr>
            <sz val="9"/>
            <color indexed="81"/>
            <rFont val="Tahoma"/>
            <family val="2"/>
            <charset val="238"/>
          </rPr>
          <t xml:space="preserve">
</t>
        </r>
      </text>
    </comment>
  </commentList>
</comments>
</file>

<file path=xl/sharedStrings.xml><?xml version="1.0" encoding="utf-8"?>
<sst xmlns="http://schemas.openxmlformats.org/spreadsheetml/2006/main" count="1476" uniqueCount="376">
  <si>
    <t>Postavitev gradbenih profilov na vzpostavljeno os trase cevovoda ter določitev nivoja za merjenje globine izkopa in polaganje cevovoda. Obračun za 1 kos.</t>
  </si>
  <si>
    <t>Ročno planiranje dna jarka s točnostjo +/- 3 cm v projektiranem padcu. Obračun za 1 m2.</t>
  </si>
  <si>
    <t>ur</t>
  </si>
  <si>
    <t>ZEMELJSKA DELA</t>
  </si>
  <si>
    <t>MONTAŽNA DELA</t>
  </si>
  <si>
    <t>m3</t>
  </si>
  <si>
    <t>m1</t>
  </si>
  <si>
    <t>kos</t>
  </si>
  <si>
    <t>Dodatna in nepredvidena dela. Obračun stroškov po dejanski porabi časa in materiala, po vpisu v gradbeni dnevnik. Ocena stroškov 10% od vrednosti materiala</t>
  </si>
  <si>
    <t>Zavarovanje nastavkov za zasune, odzračevalne garniture in hidrante z betonskimi montažnimi podložkami, ter namestitev cestnih kap na končno niveleto terena ali cestišča. Obračun za 1 kos.</t>
  </si>
  <si>
    <t>Zakoličenje osi cevovoda z zavarovanjem osi, oznako horizontalnih in vertikalnih lomov, oznako vozlišč, odcepov in zakoličba mesta prevezave na obstoječi cevovod. Obračun za 1 m1.</t>
  </si>
  <si>
    <t>m2</t>
  </si>
  <si>
    <t xml:space="preserve">Nakladanje, razkladanje in prevoz vodovodnega materiala in orodja po gradbišču od deponije do mesta  vgradnje.  </t>
  </si>
  <si>
    <t>Transportni stroški dobave materiala.</t>
  </si>
  <si>
    <t>Dezinfekcija cevovoda pred izvedbo prevezav in vključitvijo v obratovanje. Postavka vključuje izpiranje cevovoda in pridobitev atesta ustreznosti kvalitete vode. Obračun za 1 m1.</t>
  </si>
  <si>
    <t>Ostala dodatna in nepredvidena dela. Obračun stroškov po dejanskih stroških porabe časa in materiala po vpisu v gradbeni dnevnik. 
Ocena stroškov 10% vrednosti zemeljskih del.</t>
  </si>
  <si>
    <t>Nabava, dobava in postavitev obvestilne table na gradbišču (napisi s podatki o naročniku, izvajalcu, odg. vodji projekta, odgov. projektantu, nadzorniku…), odstranitev table po zaključku del je vključena v ceno</t>
  </si>
  <si>
    <t>kom</t>
  </si>
  <si>
    <t>PRIPRAVLJALNA DELA</t>
  </si>
  <si>
    <t>I. PRIPRAVLJALNA DELA</t>
  </si>
  <si>
    <t>Črpanje vode iz gradbene jame v času gradnje. Obračun za 1 uro.</t>
  </si>
  <si>
    <t>ŠIFRA</t>
  </si>
  <si>
    <t>OPIS POSTAVKE</t>
  </si>
  <si>
    <t>ENOTA MERE</t>
  </si>
  <si>
    <t>KOLIČINA</t>
  </si>
  <si>
    <t>CENA NA ENOTO</t>
  </si>
  <si>
    <t>VREDNOST</t>
  </si>
  <si>
    <t>I.</t>
  </si>
  <si>
    <t>II.</t>
  </si>
  <si>
    <t>III.</t>
  </si>
  <si>
    <t>SKUPAJ PRIPRAVLJALNA DELA</t>
  </si>
  <si>
    <t>SKUPAJ ZEMELJSKA DELA</t>
  </si>
  <si>
    <t>SKUPAJ MONTAŽNA DELA</t>
  </si>
  <si>
    <t>III. MONTAŽNA DELA</t>
  </si>
  <si>
    <t>IV.VODOVODNI MATERIAL</t>
  </si>
  <si>
    <t>SKUPAJ VODOVODNI MATERIAL</t>
  </si>
  <si>
    <t>VODOVODNI MATERIAL</t>
  </si>
  <si>
    <t>IV.</t>
  </si>
  <si>
    <t>II. GRADBENA DELA</t>
  </si>
  <si>
    <t>GRADBENA DELA</t>
  </si>
  <si>
    <t>m</t>
  </si>
  <si>
    <t>Prečno zavarovanje obstoječih komunalnih vodov v času gradnje pri polaganju vodovoda pod obst. komunalnimi vodi. Polaganje zaščitnih cevi, podpiranje z lesenimi gredami, podbetoniranjem in obbetoniranje obstoječih komunalnih vodov, … , po navodilih upravljalca</t>
  </si>
  <si>
    <t>Nabava, dobava in vgradnja dodatne PEh (npr. MAPITEL,..) d110-160 zaščitne cevi za zaščito obstoječih komunalnih vodov na mestu križanj z vodovodom.Vključno z nabavo tesnil in izvedbo zaključka zaščitne cevi. Ves material v ceni na m'.
Izvedba po navodilih in pod nadzorom upravljalca.
Obračun po dejanskih stroških!</t>
  </si>
  <si>
    <t>Črpanje vode iz gradbene jame v času gradnje. 
Do 5 l/s. Obračun po dejanskih stroških.</t>
  </si>
  <si>
    <t>Stroški vzdrževanja prekopanih površin v času gradnje vodovoda (polivanje - protiprašna zaščita, dosip - udarne jame, planiranje. Vključno z dobavo materiala in delom.</t>
  </si>
  <si>
    <t>Nepredvidena dela (% preddel).</t>
  </si>
  <si>
    <t>GRADBENA IN OBRTNIŠKA DELA</t>
  </si>
  <si>
    <t>Prenos in vgradnja betonskih podstavkov (C30/37) cestnih kap na utrjeno površino.</t>
  </si>
  <si>
    <t>DRUGA DELA</t>
  </si>
  <si>
    <t xml:space="preserve">Čiščenje terena po končani gradnji ter ureditev okolice. </t>
  </si>
  <si>
    <t xml:space="preserve">Čiščenje vodomernega mesta po koncu gradnje. </t>
  </si>
  <si>
    <t>Nepredvidena zemeljska dela (% zemeljskih del).</t>
  </si>
  <si>
    <t>Tlačni preizkus položenih hišnih vodovodnih priključkov po standardu SIST EN 805 z dopolnitvami VO-KA in z vsemi dodatnimi potrebnimi deli. (glej tehnično poročilo)</t>
  </si>
  <si>
    <t>Izpiranje in dezinfekcija položenih hišnih vodovodnih in skupnih priključnih cevi z vsemi dodatnimi potrebnimi deli. (glej tehnično poročilo)</t>
  </si>
  <si>
    <t>Nepredviden vodovodni material (% materiala).</t>
  </si>
  <si>
    <t>SPLOŠNI STROŠKI</t>
  </si>
  <si>
    <t>Izdelava geodetskega načrta kot ga predpisuje ZGO-1 (UL RS št. 120/04 z dopolnitvami).</t>
  </si>
  <si>
    <t xml:space="preserve"> - kanalizacija</t>
  </si>
  <si>
    <t xml:space="preserve">Geološko geomehanski nadzor na gradbišču v času izvedbe </t>
  </si>
  <si>
    <t>SKUPAJ SPLOŠNI STROŠKI</t>
  </si>
  <si>
    <t>kpl</t>
  </si>
  <si>
    <t>Priprava in montaža označevalnih tablic armatur in hidrantov na stebre ali obstoječe objekte)</t>
  </si>
  <si>
    <t>Izvedba meritev pretokov vode na vgrajenih hidrantih s pridobitvijo ustreznega potrdila (po Pravilniku o preizkušanju hidrantnih omrežjih z dopolnitvami upravljalca vodovoda).</t>
  </si>
  <si>
    <t>Jekleni pocinkani stebriček Ø40-63 mm dolžine 2,5-3,0 m, s plastično kapo in pritrdilnim sidrom za stebriček in drobnim ključavničarskim materialom.</t>
  </si>
  <si>
    <t>Nepredvidena montažna dela (% motažnih del del)</t>
  </si>
  <si>
    <t>Izdelava vodilne mape (2x)  z zbiranjem certifikatov in dokazil o zaneslljivosti objekta skladno z ZGO-1 in dopolnitvami</t>
  </si>
  <si>
    <t>Izdelava načrta zapore ceste. Zavarovanje gradbišča s predpisano prometno signalizacijo kot so letve, opozorilne vrvice, znaki, svetlobna telesa…Po končanih delih se signalizacija odstrani. (obračun po dejanskih stroških - polovica stroškov obračunana pri kanalizaciji)</t>
  </si>
  <si>
    <t>Projektantski nadzor..</t>
  </si>
  <si>
    <t>Stroški posnetka obstoječega stanja…</t>
  </si>
  <si>
    <t>Prekinitev oskrbe na obstoječem vodovodu z obvestilom porabnikom. Ocena stroškov.</t>
  </si>
  <si>
    <t xml:space="preserve">Kompletna izdelava vodotesnih prebojev sten kleti objektov (notranje, zunanje) in tlakov v kletnih prostorih do vodomernega mesta z vzpostavitvijo v prvotno stanje. </t>
  </si>
  <si>
    <t>Kompletna izdelava vodotesnega preboja stene zunanjega vodomernega jaška.</t>
  </si>
  <si>
    <t>Nakladanje in odvoz odvečnega izkopanega materiala na trajno deponijo vključno s stroški deponije.</t>
  </si>
  <si>
    <t>Izdelava varnostnega načrta za zagotavljanje varnosti in zdravja pri delu na gradbišču skladno s predpisi, ki obravnavajo to področje (Ur.l. št. 83/05, 43/11-ZVZD-1) in drugi ukrepi za VZD, ki sledijo iz ZVZD-1</t>
  </si>
  <si>
    <t>Izdelava projekta izvedenih del-PID skladno z ZGO-1 in dopolnitvami ter zahtevami bodočega upravljalca vodovodnega sistema (2x v projektni obliki, 2x v elektronski obliki)</t>
  </si>
  <si>
    <t>Nabava in dobava 2x sejanega peska fr. 0-16 mm in izdelava nasipa za izravnavo dna jarka debeline 10 cm , s planiranjem in utrjevanjem do 95 % trdnosti po standardnem Proktorjevem postopku.
Obračun za 1 m3.</t>
  </si>
  <si>
    <t>Izdelava proviziranih dostopov do 
objektov preko izkopanih jarkov, iz plohov deb. 5 cm, z ograjo - prenosljivi, na gradbišču se po potrebi večkrat uporabijo. Obračun za 1 kos.</t>
  </si>
  <si>
    <t>Odvoz odvečnega izkopanega materiala iz začasne na trajno gradbeno deponijo do 10 km z nakladanjem na kamion, razkladanjem, razgrinjanjem, planiranjem in utrjevanjem v slojih po 50 cm, vključno stroški deponije.</t>
  </si>
  <si>
    <t>NL fazonski kosi, prirobnični spoj, tlačna stopnja PN 10-16</t>
  </si>
  <si>
    <t>NL spojni kosi, tlačna stopnja PN 10-16</t>
  </si>
  <si>
    <t>NL vodovodne armature, tlačna stopnja PN 10-16</t>
  </si>
  <si>
    <t>FFR kos, DN 100/80</t>
  </si>
  <si>
    <t>Demontaža obstoječega cevovoda, kjer posega v izkopani jarek, vključno s fazonskimi kosi, armaturami, vgradnimi garniturami, cestnimi kapami, vključno z odvozom in stroški deponije</t>
  </si>
  <si>
    <t>Dodatna in nepredvidena dela. Obračun stroškov po dejanski porabi časa in materiala, po vpisu v gradbeni dnevnik. Ocena stroškov 10% od vrednosti montažnih del.</t>
  </si>
  <si>
    <t>priprava 100%</t>
  </si>
  <si>
    <t>vzpostavitev 100%</t>
  </si>
  <si>
    <t>Prenos, spuščanje in polaganje NL elementov teže do 25 kg v jarek ter poravnanje v vertikalni in horizontalni smeri. Obračun za 1 kos.</t>
  </si>
  <si>
    <t>Tlačne polietilenske vodovodne cevi</t>
  </si>
  <si>
    <t>Nabava in dobava navrtnih zasunov z vsemi potrebnimi tesnili (armatura po DIN 28610 T1, K9) in vijaki V ceno je všteta cestna kapa in betonska podloška ter teleskopska vgradna garnitura</t>
  </si>
  <si>
    <t>SKUPNA REKAPITULACIJA</t>
  </si>
  <si>
    <t>22% DDV</t>
  </si>
  <si>
    <t>CENA (EUR)</t>
  </si>
  <si>
    <t>Nabava, transport fitingov in vodovodne armature za merilna mesta: spojke za PE cevi, kolena, redukcijski kosi, vložek nepovratnega ventila,holandci, tesnila, pipe,…., material se nabavi za vsako mesto posebej glede na načrt priključka in v dogovoru z upravljalcem. Skupno 15 priključkov. Predvidoma (kroglična pipa R1 - 3/4'', kroglična pipa R1-3/4'' z izpustom, 2× zmanjševalni kos, 2× holandec, spojka za PE cevi, 2x tesnilo za prehod cevi v zaščitno cev). Nabava fitingov in vodovodnih armatur odvisna od dimenzij priključnih cevi in vodomerov.</t>
  </si>
  <si>
    <t>Izpraznitev obstoječega cevovoda in odrez cevi.</t>
  </si>
  <si>
    <t>Varovanje in zaščita obst. objektov v času gradnje, ter sanacija morebitnih poškodb na obstoječih objektih v času gradnje. (ocena)</t>
  </si>
  <si>
    <t>Vzpostavitev dvorišč v  prvotno stanje in po potrebi nabava poškodovanih plošč, tlakovcev,.. – vključno s pripravo tamponskega sloja in uvaljanjem planuma (upoštevati vse potrebne stroške)</t>
  </si>
  <si>
    <t>Montaža betonskih plošč pod vodomerom</t>
  </si>
  <si>
    <t xml:space="preserve">Konzola za vodomer </t>
  </si>
  <si>
    <t>Betonska plošča za vodomer 40x40</t>
  </si>
  <si>
    <t>Stroški izdelave načrta o ravnanju z odpadki, ki nastanejo pri gradbenih delih, s končnim poročilom in zahtevano dokumentacijo v skladu z uredbo oz. predpisi za tovrstno področje.</t>
  </si>
  <si>
    <t>II. ZEMELJSKA DELA</t>
  </si>
  <si>
    <t>Vsi fazonski kosi so v izvedbi z Vi spojem. Prav tako so z Vi spojem vse cevi 2 spoja od fazonskih kosov. V ceni fazonskih kosov so upoštevana vsa potrebna tesnila in vijačni materila iz nerjavečega jekla.</t>
  </si>
  <si>
    <t>Zasip  vodovodnega jarka od nivoja tampona do nivoja terena s prvotno izkopanim materialom deponiranim ob robu izkopa s komprimiranjem zemljine v slojih po 20 cm do 95% trdnosti po standardnem Proktorjevem postopku.</t>
  </si>
  <si>
    <t>Montaža NL fazonskih kosov na prirobnico ter dokončna obdelava in zaščita spojev pred korozijo. Obračun za 1 kos.</t>
  </si>
  <si>
    <t xml:space="preserve"> - električni vod</t>
  </si>
  <si>
    <t>Vzdrževanje vseh prekopanih javnih površin (ceste, poti) v času rušitve zgornjega ustroja (asfalt, makadam) do vzpostavitve v prvotno stanje z upoštevanjem stroškov dela in materiala . Obračun za m1.</t>
  </si>
  <si>
    <t>Izkop terena III.-IV.ktg. (ročno:strojno, 20:80) za potrebe postavitve hidranta. Obsip hidranta s primernim gramoznim materialom fr. 0-16 mm (cca 2 m3/ kos). Obračun za 1 kos.</t>
  </si>
  <si>
    <t>Montaža hidranta s talno kapo in montažno podložno ploščo, DN 80. Obračun za 1 kos.</t>
  </si>
  <si>
    <t>Označevalne tablice za označevanje vodovodnih armatur (po DIN 4067 in SIST 1005:1996). Z ALU nosilno ploščo in drobnim pritrdilnim materialom, vijaki, sidra,..)</t>
  </si>
  <si>
    <t>Vmesni kos, NL DN 100, l=1000 mm</t>
  </si>
  <si>
    <t>MMA kos, DN100/80</t>
  </si>
  <si>
    <t>SKUPAJ HIŠNI PRIKLJUČKI</t>
  </si>
  <si>
    <t>HIŠNI PRIKLJUČKI</t>
  </si>
  <si>
    <t>Gradnja javnega vodovoda</t>
  </si>
  <si>
    <t>Rušenje in drobljenje asfaltnega cestišča debeline do 10 cm, s pravilnim odrezom robov z odlaganjem izkopanega materiala na rob izopa.</t>
  </si>
  <si>
    <t>GRADNJA JAVNEGA VODOVODA</t>
  </si>
  <si>
    <t>Križanje projektiranega vodovoda z ostalimi komunalnimi vodi. Vmesni prostor se zapolni s peščenim materialom na dolžini 2 m. Izkop na mestu križanja se izvaja ročno pod nadzorom upravljalca komunalnega voda. Obračun za 1 križanje.</t>
  </si>
  <si>
    <t xml:space="preserve"> - javna razsvetljava</t>
  </si>
  <si>
    <t xml:space="preserve"> - plinovod</t>
  </si>
  <si>
    <t>Strojni izkop jarka globine od 0,30 do 2,40 m, v terenu III-IV kategorije in naklonom 70° z nakladanjem na kamion. Odvozom in odlaganjem izkopanega materiala na začasno deponijo do 10km. Brežine so po potrebi zavarovane z opažem.</t>
  </si>
  <si>
    <t>Montaža univerzalnih spojnih kosov. Obračun za 1 kos.</t>
  </si>
  <si>
    <t>Zavarovanje gradbišča z gradbiščno ograjo. Večkratna uporaba iste ograje.</t>
  </si>
  <si>
    <t>Montaža zračnika s talno kapo in montažno podložno ploščo, DN 50. Obračun za 1 kos.</t>
  </si>
  <si>
    <t xml:space="preserve"> - NL DN 100</t>
  </si>
  <si>
    <t xml:space="preserve"> - PE d 63</t>
  </si>
  <si>
    <t>Montaža zapornega ventila z vgradno garnituro, talno kapo in montažno podložno ploščo, na prirobnico. Obračun za 1 kos.</t>
  </si>
  <si>
    <t xml:space="preserve"> - Z100</t>
  </si>
  <si>
    <t xml:space="preserve"> - Z80</t>
  </si>
  <si>
    <t xml:space="preserve"> - Z50</t>
  </si>
  <si>
    <t>cevi</t>
  </si>
  <si>
    <t>cevi NL DN 100 ,  razred C40. Dolžina cevi je povečana za 2 % zaradi obdelave.</t>
  </si>
  <si>
    <t>MMA kos, DN100/50</t>
  </si>
  <si>
    <t>MMA kos, DN100/100</t>
  </si>
  <si>
    <t>NL fazonski kosi, obojčni spoj, tlačna stopnja PN 10-16</t>
  </si>
  <si>
    <t>F kos, l= 350, DN100</t>
  </si>
  <si>
    <t>FF kos, l=500 mm, DN80</t>
  </si>
  <si>
    <t>FFK kos, 45º, DN100/100</t>
  </si>
  <si>
    <t>E kos, DN100</t>
  </si>
  <si>
    <t>N kos, DN80</t>
  </si>
  <si>
    <t>MMK kos, 45º, DN100/100</t>
  </si>
  <si>
    <t>Univerzalna EU spojka, UNI100</t>
  </si>
  <si>
    <t>Zobata spojka d63</t>
  </si>
  <si>
    <t xml:space="preserve"> - vgradna armatura, hvgr=1,0-1,5 m</t>
  </si>
  <si>
    <t>PRIPRAVLJALNA IN GRADBENA DELA</t>
  </si>
  <si>
    <t>I. PRIPRAVLJALNA IN GRADBENA DELA</t>
  </si>
  <si>
    <t>Priprava gradbišča za provizorij, odstranitev eventuelnih ovir in ureditev delovnega mesta.</t>
  </si>
  <si>
    <t>Dodatni strojno - ročni širok izkop v kamnini III. kat. na mestih izvedbe prevezav na obstoječe cevi. Z odlaganjem ob robu jarka, ter zasipom jame z utrjevanjem po plasteh po demontaži. 
Ocena - obračun po dejanskih stroških</t>
  </si>
  <si>
    <r>
      <t>m</t>
    </r>
    <r>
      <rPr>
        <vertAlign val="superscript"/>
        <sz val="10"/>
        <rFont val="Arial CE"/>
        <charset val="238"/>
      </rPr>
      <t>3</t>
    </r>
  </si>
  <si>
    <t>Nepredvidena dela (% del).</t>
  </si>
  <si>
    <t>SKUPAJ PRIPRAVLJALNA IN GRADBENA DELA</t>
  </si>
  <si>
    <t>Vzpostavitev začasne oskrbe z vodo v času gradnje - provizorij. KOMPLET</t>
  </si>
  <si>
    <t>Prenos, spuščanje, polaganje in montaža PE cevi, fazonskih kosov in armatur za potrebe provizorija.</t>
  </si>
  <si>
    <t xml:space="preserve">Dezinfekcija in izpiranje položenega provizorija vključno s pridobivanjem potrdil o minimalni sanitarni ustreznosti.
Upoštevana priprava z vso potrebno opremo za izvedbo. </t>
  </si>
  <si>
    <t xml:space="preserve">Demontaža provizorija po koncu gradnje, z vsemi potrebnimi prevezavami in odstranitvijo provizorija.
KOMPLET </t>
  </si>
  <si>
    <t>Tlačne polietilenske vodovodne cevi;Cevi PE100d63/PN16</t>
  </si>
  <si>
    <t>Začasni navrtni zasuni (s stremenom in ločno spojko) za čas izvedbe provizorija. d 63.</t>
  </si>
  <si>
    <t>Stroški transporta vodovodnih armatur in fazonskih kosov (% od vrednosti vodovodnega materiala).</t>
  </si>
  <si>
    <t>Nabava, dobava in izdelava obsipa do 30 cm nad temenom cevi. Na pešč. post. se izvede 3-5 cm deb. ležišče cevi. Obsip cevi se izvaja v slojih po 15 cm iz 2x sejanega peska fr. 0-16 mm, istočasno na obeh straneh cevi z utrjevanjem po standard. Proktor. postopku. Obračun za 1 m3.</t>
  </si>
  <si>
    <t>Delno ročni izkop jarka globine do 2,40 m, v terenu III-IV kategorije in naklonom 70°, z nakladanjem na kamion, odvozom in odlaganjem izkopanega materiala na začasno deponijo do 10 km. Brežine so po potrebi zavarovane z opažem.</t>
  </si>
  <si>
    <t>FF kos, l=1000 mm, DN80</t>
  </si>
  <si>
    <t>FFK kos, 90º, DN80/80</t>
  </si>
  <si>
    <t>Nabava, dobava in vgradnja dodatne PEh (npr. MAPITEL,..) d110-160 zaščitne cevi za zaščito obstoječih komunalnih vodov na mestu križanj z vodovodom.Vključno z nabavo tesnil in izvedbo zaključka zaščitne cevi. Ves material v ceni na m'. Izvedba po navodilih in pod nadzorom upravljalca. Obračun po dejanskih stroških!</t>
  </si>
  <si>
    <r>
      <t>m</t>
    </r>
    <r>
      <rPr>
        <vertAlign val="superscript"/>
        <sz val="10"/>
        <rFont val="Arial CE"/>
        <charset val="238"/>
      </rPr>
      <t>2</t>
    </r>
  </si>
  <si>
    <t>Zasun, z vgradno garnituro, talno kapo in montažno podložno ploščo,  DN 50.</t>
  </si>
  <si>
    <t>Zasun, z vgradno garnituro, talno kapo in montažno podložno ploščo,  DN 100.</t>
  </si>
  <si>
    <t>VODOVOD</t>
  </si>
  <si>
    <t>PROVIZORIJ</t>
  </si>
  <si>
    <t>SKUPAJ PROVIZORIJ</t>
  </si>
  <si>
    <t>SKUPAJ VODOVOD</t>
  </si>
  <si>
    <t>Montaža cevi PE d32, PN 10 za hišne priključke v zaščitno cev PE d63, PN 8, vključno s povezavo na ločno spojko pri zasunu in armaturo v merilnem mestu. Obračun za m1.</t>
  </si>
  <si>
    <r>
      <rPr>
        <u/>
        <sz val="12"/>
        <rFont val="Arial CE"/>
        <family val="2"/>
        <charset val="238"/>
      </rPr>
      <t>Zakoličba</t>
    </r>
    <r>
      <rPr>
        <sz val="12"/>
        <rFont val="Arial CE"/>
        <family val="2"/>
        <charset val="238"/>
      </rPr>
      <t xml:space="preserve"> obstoječih komunalnih vodov s strani predstavnikov prizadetih komunalnih organizacij (obračun po dejanskih stroških - polovica stroškov obračunana pri kanalizaciji).</t>
    </r>
  </si>
  <si>
    <t>Nadzor predstavnikov komunalnih organizacij pri križanju njihovih vodov z novo predvidenim vodovodom. (vodovod, kanalizacija, TK vod, elektrovod, javna razsvetljava, plinovod) (obračun po dejanskih stroških - polovica stroškov obračunana pri kanalizaciji).</t>
  </si>
  <si>
    <t>Strojni izkop jarka globine do 0,30 m, v obstoječem tamponu in naklonom 70° z  odlaganjem izkopanega materiala na rob izopa.</t>
  </si>
  <si>
    <t>Obbetoniranje odcepov, hidrantov, odzračevalnih garnitur, lokov, s porabo betona do 0.15-0.40 m3/kos. Obračun za 1 obbetoniranje.</t>
  </si>
  <si>
    <t>Tlačni preizkus cevovoda- priprava na preizkus po EN 805:2000 skladno z zahtevami JP VO-KA, možna izvedba v več fazah, po odsekih.</t>
  </si>
  <si>
    <t>Prevezava novozgrajenega cevovoda NL DN 100 na obstoječe vodovodno omrežje z obdelavo prereza.</t>
  </si>
  <si>
    <t>Nabava, dobava, polaganje opozorilnega signalnega traku (moder) za označevanje cevi z napisom "POZOR VODOVOD"  nad novo položenim cevovodom na globini cca 70 cm in nad obstoječimi kom. vodi na območju križanj, vzporednega poteka (na globini cca. 50 cm). Po navodilih upravljalcev.</t>
  </si>
  <si>
    <t>PE100 d32 PN12,5</t>
  </si>
  <si>
    <t>PE100 d63, PN8</t>
  </si>
  <si>
    <t>NL DN100-PE d32</t>
  </si>
  <si>
    <r>
      <rPr>
        <b/>
        <sz val="10"/>
        <rFont val="Arial CE"/>
        <charset val="238"/>
      </rPr>
      <t xml:space="preserve">Utrjen teren - dvorišča. </t>
    </r>
    <r>
      <rPr>
        <sz val="10"/>
        <rFont val="Arial CE"/>
        <charset val="238"/>
      </rPr>
      <t xml:space="preserve">(60-70°) strojno - ročni izkop jarka med ovirami globine do 2,0 m, z odlaganjem ob rob jame, vključno s čiščenjem obstoječih tlakovcev, betonskih plošč... in deponiranjem le-teh za ponovno vgradnjo po izgradnji vodovoda. Širina dna izkopa 50 cm. Vključno z rušenjem zgornjega ustroja (tudi rušenje in rezanje cca. 10m2 asfaltirane javne ceste), pripravo jarka za polaganje cevi, nabavo, dobavo in vgradnjo novega gramoznega materiala za izdelavo posteljice in obsipa cevi, ter zasip jarka z izkopanim materialom in nakladanjem in odvozom na trajno deponijo odvečnega materiala (z plačilom takse). Prečno zavarovanje obstoječih komunalnih vodov v času gradnje pri polaganju vodovoda pod obst. komunalnimi vodi. Nabava, dobava, polaganje zaščitnih cevi, vključno z nabavo tesnil in izvedbo zaključka zaščitne cevi. Ppodpiranje z lesenimi gredami, podbetoniranjem in obbetoniranje obstoječih komunalnih vodov. Izvedba po navodilih in pod nadzorom upravljalca. Obračun po dejanskih stroških!Obračun po m'. Pri izbiri zasipnega materiala upoštevati navodila geomehanika. </t>
    </r>
    <r>
      <rPr>
        <b/>
        <sz val="10"/>
        <rFont val="Arial CE"/>
        <charset val="238"/>
      </rPr>
      <t xml:space="preserve">Pred izdelavo ponudbe obvezen ogled terena! </t>
    </r>
  </si>
  <si>
    <r>
      <rPr>
        <b/>
        <sz val="10"/>
        <rFont val="Arial CE"/>
        <charset val="238"/>
      </rPr>
      <t xml:space="preserve">Utrjen teren - cesta. </t>
    </r>
    <r>
      <rPr>
        <sz val="10"/>
        <rFont val="Arial CE"/>
        <charset val="238"/>
      </rPr>
      <t xml:space="preserve">(60-70°) strojno - ročni izkop jarka med ovirami globine do 2,0 m. Širina dna izkopa 50 cm. Pripravo jarka za polaganje cevi, nabavo, dobavo in vgradnjo novega gramoznega materiala za izdelavo posteljice in obsipa cevi, ter zasip jarka z izkopanim materialom in nakladanjem in odvozom na trajno deponijo odvečnega materiala (z plačilom takse). Prečno zavarovanje obstoječih komunalnih vodov v času gradnje pri polaganju vodovoda pod obst. komunalnimi vodi. Nabava, dobava, polaganje zaščitnih cevi, vključno z nabavo tesnil in izvedbo zaključka zaščitne cevi. Podpiranje z lesenimi gredami, podbetoniranjem in obbetoniranje obstoječih komunalnih vodov. Izvedba po navodilih in pod nadzorom upravljalca. Obračun po dejanskih stroških! Obračun po m'. Pri izbiri zasipnega materiala upoštevati navodila geomehanika. </t>
    </r>
    <r>
      <rPr>
        <b/>
        <sz val="10"/>
        <rFont val="Arial CE"/>
        <charset val="238"/>
      </rPr>
      <t xml:space="preserve">Pred izdelavo ponudbe obvezen ogled terena! </t>
    </r>
  </si>
  <si>
    <t>Montaža navrtnih zasunov za NL DN100 z montažo vgradbene garniture in cestne kape, vključno s prehodno ločno spojko za PE cev d32.</t>
  </si>
  <si>
    <t>Montaža zaščitne cevi PEd63, PN 8 za hišne priključke. Obračun za m1.</t>
  </si>
  <si>
    <t xml:space="preserve">Demontaža in ponovna montaža novih vodomerov, fitingov, itd. v obstoječih vodomernih mestih skladno z navodili upravljavca, vključno z nakladanjem in odvozom na trajno deponijo do 10 km ter stroški deponije. </t>
  </si>
  <si>
    <t>Montaža novih nosilcev vodomera v vodomernih mestih</t>
  </si>
  <si>
    <t xml:space="preserve"> - kabelska kanalizacija</t>
  </si>
  <si>
    <t xml:space="preserve">Strojno prebiranje nekoherentnega materiala od izkopa na začasni deponiji za zasip izkopanega jarka (20:80). </t>
  </si>
  <si>
    <t>Nabava in dobava kamnitega drobljenca GW/GP 0/100 in  zasip jarka do nivoja tampona, s komprimiranjem v slojih deb. 20 cm - upoštevano 80%  novega zasipnega materiala</t>
  </si>
  <si>
    <t>Nakladanje, prevoz iz začasne grabiščne deponije ter zasipavanje vodovodnega jarka z ustreznim materialom z začasne deponije do nivoja tampona s komprimiranjem zemljine v slojih po 20 cm do 95% trdnosti po standardnem Proktorjevem postopku - upoštevano 20% obstoječega zasipnega materiala.</t>
  </si>
  <si>
    <t>Vmesni kos, NL DN 100, l=500 mm</t>
  </si>
  <si>
    <t xml:space="preserve"> - vgradna armatura, hvgr=1,5-2 m</t>
  </si>
  <si>
    <t xml:space="preserve"> - vgradna armatura, hvgr=2-2,5 m</t>
  </si>
  <si>
    <t>Zasun, z vgradno garnituro, cestno kapo in montažno podložno ploščo,  DN 80.</t>
  </si>
  <si>
    <t>Zračnik podzemna izvedba s cestno kapo in betonsko podložko,DN 50, hvgr= 1 m.</t>
  </si>
  <si>
    <t>Hidrant podzemna izvedba s cestno kapo in betonsko podložko,DN 80, hvgr= 1 m.</t>
  </si>
  <si>
    <t>Hidrant - blatnik podzemna izvedba s cestno kapo in betonsko podložko,DN 80, hvgr= 1 m.</t>
  </si>
  <si>
    <t>Nadtalni hidrant, DN 80, hvgr= 1 m.</t>
  </si>
  <si>
    <t>Zaščitna cev PVC d 225, PN 8</t>
  </si>
  <si>
    <t>Distančni obroč d190-d225</t>
  </si>
  <si>
    <t>Gumi manšeta d190-d225</t>
  </si>
  <si>
    <t>Zaščitna cev PVC d 225, PN 8 (NL DN 100)</t>
  </si>
  <si>
    <t>Vodovodna cev NL DN 100 v zaščitno cev PVC d 225</t>
  </si>
  <si>
    <t>Montaža vodovodnih cevi  v zaščitno cev, vklučno z izvedbo tesnjenja na obeh koncih. Obračun za m1.</t>
  </si>
  <si>
    <t>Montaža zaščitnih cevi za vodovodne cevi. Obračun za 1 m1.</t>
  </si>
  <si>
    <t>Prenos spuščanje in polaganje vodovodnih cevi v pripravljen jarek, ter poravnanje v vertikalni in horizontalni smeri.</t>
  </si>
  <si>
    <t>Prenos spuščanje in polaganje zaščitnih cevi v pripravljen jarek, ter poravnanje v vertikalni in horizontalni smeri.</t>
  </si>
  <si>
    <t>Prerez obstoječih skupinskih hišnih priključkov d32, d40, d50 ter povezava provizorija na obstoječ cevovod AC DN 100.</t>
  </si>
  <si>
    <t>REKAPITULACIJA VODOVOD</t>
  </si>
  <si>
    <t>REKAPITULACIJA HIŠNI PRIKLJUČKI</t>
  </si>
  <si>
    <t>REKAPITULACIJA PROVIZORIJ</t>
  </si>
  <si>
    <t>Obnova javne kanalizacije</t>
  </si>
  <si>
    <t>Obnova javne kanalizacije (z DDV)</t>
  </si>
  <si>
    <t>KANAL - K1</t>
  </si>
  <si>
    <t>KANALIZACIJSKA DELA</t>
  </si>
  <si>
    <t>OBNOVA NAVEZAV NA HIŠNE PRIKLJUČKE</t>
  </si>
  <si>
    <t>NEPREDVIDENA DELA</t>
  </si>
  <si>
    <t>SKUPAJ KANAL K1</t>
  </si>
  <si>
    <t>KANAL - K2</t>
  </si>
  <si>
    <t>SKUPAJ KANAL K2</t>
  </si>
  <si>
    <t>KANAL - K3</t>
  </si>
  <si>
    <t>SKUPAJ KANAL K3</t>
  </si>
  <si>
    <t>V.</t>
  </si>
  <si>
    <t>KANAL - K4</t>
  </si>
  <si>
    <t>SKUPAJ KANAL K4</t>
  </si>
  <si>
    <t>VI.</t>
  </si>
  <si>
    <t>KANAL - K5</t>
  </si>
  <si>
    <t>SKUPAJ KANAL K5</t>
  </si>
  <si>
    <t>VII.</t>
  </si>
  <si>
    <t>KANAL - K6</t>
  </si>
  <si>
    <t>SKUPAJ KANAL K6</t>
  </si>
  <si>
    <t>VIII.</t>
  </si>
  <si>
    <t>KANAL - K7</t>
  </si>
  <si>
    <t>SKUPAJ KANAL K7</t>
  </si>
  <si>
    <t>IX.</t>
  </si>
  <si>
    <t>KANAL - K8</t>
  </si>
  <si>
    <t>SKUPAJ KANAL K8</t>
  </si>
  <si>
    <t>V. SPLOŠNI STROŠKI</t>
  </si>
  <si>
    <t>Izdelava geodetskega posnetka v papirnati in elektroski obliki, vris v kataster in pridobitev potrdila o vrisu v kataster.</t>
  </si>
  <si>
    <t>Izdelava varnostnega načrta za zagotavljanje varnosti in zdravja pri delu na gradbišču skladno s predpisi, ki obravnavajo to področje (4. člen Uredbe o zagotavljanju varnosti in zdravja pri delu na premičnih gradbiščih (Ur.list RS št. 3/02))</t>
  </si>
  <si>
    <t>Izdelava projekta izvedenih del-PID skladno z ZGO-1 in dopolnitvami in zahtevami bodočega upravljalca kanalizacijskega sistema (3x v projektni obliki, 1x v elektronski obliki)</t>
  </si>
  <si>
    <t>Izdelava Vodilne mape (2x) z zbiranjem certifikatov in dokazil o zanesljivosti objekta. Dokumentacijo za izvedbo tehničnega pregleda in prevzema objekta (skladno z ZGO-1 in dopolnitcami) brez izdelave PID in geodetskega načrta.                                       KOMPLET (kanalizacija)</t>
  </si>
  <si>
    <t xml:space="preserve">Kordinacija za varnost in zdravje pri delu na gradbišču v skladu s predpisi, ki obravnavajo to področje (Uredba o zagotavljanju varnosti in zdravja pri delu na začasnih in premičnih gradbiščih), vključno z vodenjem knjige ukrepov.  </t>
  </si>
  <si>
    <t xml:space="preserve">Strokovni nadzor prizadetih soglasodajalcev in upravljalcev tangiranih komunalnih vodov v času gradnje.     </t>
  </si>
  <si>
    <t xml:space="preserve"> - vodovod</t>
  </si>
  <si>
    <t xml:space="preserve"> - plinovod (Energetika)</t>
  </si>
  <si>
    <t xml:space="preserve"> - elekrika</t>
  </si>
  <si>
    <t xml:space="preserve"> - TK vod</t>
  </si>
  <si>
    <t xml:space="preserve"> - občinska cesta</t>
  </si>
  <si>
    <t xml:space="preserve">Projektantski nadzor na gradbišču v času izvedbe </t>
  </si>
  <si>
    <t>REKAPITULACIJA KANAL K1</t>
  </si>
  <si>
    <t>IV</t>
  </si>
  <si>
    <t>Zakoličenje osi kanalizacije, z zavarovanjem osi in oznako revizijskih jaškov.</t>
  </si>
  <si>
    <r>
      <t>m</t>
    </r>
    <r>
      <rPr>
        <vertAlign val="superscript"/>
        <sz val="10"/>
        <color theme="1"/>
        <rFont val="Arial"/>
        <family val="2"/>
        <charset val="238"/>
      </rPr>
      <t>1</t>
    </r>
  </si>
  <si>
    <t>Postavitev gradbenih profilov na vzpostavljeno os trase kanala, ter določitev nivoja za merjenje globine izkopa in polaganja kanala</t>
  </si>
  <si>
    <t>Zakoličba obstoječih komunalnih vodov s strani predstavnikov prizadetih komunalnih organizacij ter nadzor predstavnikov komunalnih organizacij pri križanju njihovih vodov z novo predvidenim vodovodom. (vodovod, kanalizacija, TK vod, Elektro vod, Javna razsvetljava, plinovod)</t>
  </si>
  <si>
    <t>Priprava gradbišča, zavarovanje gradbene jame in gradbišča, odstranitev eventuelnih ovir, prometnih znakov in ureditev delovnega platoja. Po končanih delih gradbišče pospraviti in vzpostaviti v prvotno stanje.</t>
  </si>
  <si>
    <t>Črpanje talne vode v času gradnje kanala</t>
  </si>
  <si>
    <t>Strojni izkop kanalizacijskega jarka med ovirami, v terenu III. ktg., z nakladanjem materiala na kamion in odvozom na začasno gradbeno deponijo. Naklon brežin 60°</t>
  </si>
  <si>
    <t xml:space="preserve">  - globina 0-2 m</t>
  </si>
  <si>
    <r>
      <t>m</t>
    </r>
    <r>
      <rPr>
        <vertAlign val="superscript"/>
        <sz val="10"/>
        <color theme="1"/>
        <rFont val="Arial"/>
        <family val="2"/>
        <charset val="238"/>
      </rPr>
      <t>3</t>
    </r>
  </si>
  <si>
    <t>Ročni izkop kanalizacijskega jarka v terenu III. ktg z odmetavanjem izkopanega materiala ob robu izkopa. Izkop v območju križanja komunalnih vodov. (ocena 2% od celotnega izkopa)</t>
  </si>
  <si>
    <t xml:space="preserve">  - ocena</t>
  </si>
  <si>
    <t>Ročno planiranje dna jarka s točnostjo +/- 3 cm po projektiranem padcu</t>
  </si>
  <si>
    <t>37*0,9</t>
  </si>
  <si>
    <t>=</t>
  </si>
  <si>
    <t>152*1,0</t>
  </si>
  <si>
    <r>
      <t>m</t>
    </r>
    <r>
      <rPr>
        <vertAlign val="superscript"/>
        <sz val="10"/>
        <color theme="1"/>
        <rFont val="Arial"/>
        <family val="2"/>
        <charset val="238"/>
      </rPr>
      <t>2</t>
    </r>
  </si>
  <si>
    <r>
      <t xml:space="preserve">Nabava, dobava gramoznega materiala fi 8/16 mm in izdelava temeljne plasti </t>
    </r>
    <r>
      <rPr>
        <u/>
        <sz val="10"/>
        <rFont val="Arial"/>
        <family val="2"/>
        <charset val="238"/>
      </rPr>
      <t>posteljice</t>
    </r>
    <r>
      <rPr>
        <sz val="10"/>
        <rFont val="Arial"/>
        <family val="2"/>
        <charset val="238"/>
      </rPr>
      <t xml:space="preserve"> debeline 13-14 cm, s planiranjem in strojnim utrjevanjem do 95% trdnosti po standardnem Proktorjevem postopku</t>
    </r>
  </si>
  <si>
    <r>
      <t xml:space="preserve">Nabava, dobava gramoznega materiala fi 8/16 mm in izdelava </t>
    </r>
    <r>
      <rPr>
        <u/>
        <sz val="10"/>
        <rFont val="Arial"/>
        <family val="2"/>
        <charset val="238"/>
      </rPr>
      <t xml:space="preserve">nasipa nad položenimi cevmi </t>
    </r>
    <r>
      <rPr>
        <sz val="10"/>
        <rFont val="Arial"/>
        <family val="2"/>
        <charset val="238"/>
      </rPr>
      <t xml:space="preserve">30 cm nad temenom. Obsip se izvaja v slojih po 15 cm, istočasno na obeh straneh cevi.Obsip in nasip se utrjujeta do 95% po standardnem Proktorjevem postopku </t>
    </r>
  </si>
  <si>
    <t>Zasipni material 0-125mm za zasip jarka z vgradnjo in utrjevanjem v plasteh (do 95% - 98%, odvisno od globine po Proctorjevem postopku, upoštevati TSC 06.100:2003; nosilnost planuma po TSC 06.100:2003 oz. po projektu ureditve ceste). Pri vgradnji upoštevati geomehanski nadzor.</t>
  </si>
  <si>
    <t>skupni izkop:</t>
  </si>
  <si>
    <t>odbiti vgrajen material:</t>
  </si>
  <si>
    <t xml:space="preserve">  - cev DN 300 mm</t>
  </si>
  <si>
    <t xml:space="preserve"> -  cev DN 400 mm       </t>
  </si>
  <si>
    <t xml:space="preserve">  - revizijski jaški           </t>
  </si>
  <si>
    <t xml:space="preserve">  - posteljica           </t>
  </si>
  <si>
    <t xml:space="preserve">  - obsip               </t>
  </si>
  <si>
    <t xml:space="preserve">  - tampon</t>
  </si>
  <si>
    <t>Skupaj odbiti vgrajeni material</t>
  </si>
  <si>
    <t>Zasipavanje jarka:</t>
  </si>
  <si>
    <t xml:space="preserve"> - z izkopanim materialom 20 %</t>
  </si>
  <si>
    <t xml:space="preserve"> - z novim materialom 80 %</t>
  </si>
  <si>
    <t>Nabava, dobava in vgradnja tamponskega drobljenca TD 0/32 mm v deb. 25 cm</t>
  </si>
  <si>
    <t>Odvoz viška izkopanega materiala iz začasne na stalno gradbeno deponijo do 10 km, z razkladanjem, razgrinjanjem in planiranjem; vključno s stroški deponije in predložitvijo ustreznih dokazov o sklenjeni pogodbi za deponijo. Faktor razrahljivosti je upoštevan v ceni na enoto.</t>
  </si>
  <si>
    <t>III. KANALIZACIJSKA DELA</t>
  </si>
  <si>
    <t xml:space="preserve">  - DN 300</t>
  </si>
  <si>
    <t xml:space="preserve">  - DN 400</t>
  </si>
  <si>
    <t xml:space="preserve">  - gl. 2,0 do 2,5 m</t>
  </si>
  <si>
    <t xml:space="preserve">Izdelava odcepa hišnega priključnega kanala na javnem kanalu GRP DN 300 mm, z odcepnim PVC komadom DN 300/160-45° in lokom PVCd 160-45°, polno obbetonirano z betonom C16/20; po detajlu </t>
  </si>
  <si>
    <t xml:space="preserve">Izdelava odcepa hišnega priključnega kanala na javnem kanalu GRP DN 400 mm, z odcepnim PVC komadom DN 400/160-45° in lokom PVC DN 160-45°, polno obbetonirano z betonom C16/20; po detajlu </t>
  </si>
  <si>
    <r>
      <t xml:space="preserve">Izdelava priključka vpadnega jaška za odvod padavinake odpadne vode iz ceste na javnem kanalu GRP DN 300 in DN 400, priključna cev PVC DN 250 mm, polno obbetonirana - </t>
    </r>
    <r>
      <rPr>
        <sz val="11"/>
        <rFont val="Arial"/>
        <family val="2"/>
        <charset val="238"/>
      </rPr>
      <t>obvezno mora biti usklajeno s projektom ceste</t>
    </r>
  </si>
  <si>
    <t xml:space="preserve">Izvedba križanja obstoječega vodovoda AC DN 80 z vsemi potrebnimi deli in materialom; zavarovanje vodovodne cevi v območju križanja s kanalizacijo </t>
  </si>
  <si>
    <t>Polaganje kanalizacije pod elektrovodom - vmesni prostor se zapolni s peščenim materialom, zaščita cevi se izvede na dolžini 3m. Izvedba križanja obstoječega elektrovoda z vsemi potrebnimi deli in materialom in vzpostavitev v prvotno stanje.</t>
  </si>
  <si>
    <t>Polaganje kanalizacije pod TK vodom - vmesni prostor se zapolni s peščenim materialom, zaščita cevi se izvede na dolžini 3m. Izvedba križanja obstoječega TK voda z vsemi potrebnimi deli in materialom in vzpostavitev v prvotno stanje.</t>
  </si>
  <si>
    <t>Polaganje kanalizacije pod obstoječim plinovodom PE 110 - vmesni prostor se zapolni s peščenim materialom, zaščita cevi se izvede na dolžini 3m. Izvedba križanja obstoječega plinovoda z vsemi potrebnimi deli in materialom in vzpostavitev v prvotno stanje. Polaganje opozorilnega traku 40cm nad temenom plinovoda v območju posega.</t>
  </si>
  <si>
    <t>Strojno čiščenje kanala in pregled s TV kamero po končanih delih</t>
  </si>
  <si>
    <t>Preizkus vodotesnosti položenih kanalizacijskih cevi po standardu SIST EN 1610</t>
  </si>
  <si>
    <t>DN 300 mm</t>
  </si>
  <si>
    <t>DN 400 mm</t>
  </si>
  <si>
    <t>Rušenje obstoječega kanala DN 300 - DN 400 in revizijskih jaškov z nakladanjem ruševin na kamionom in odvozom na odpadno deponijo.</t>
  </si>
  <si>
    <t>SKUPAJ KANALIZACIJSKA DELA</t>
  </si>
  <si>
    <t>IV. OBNOVA NAVEZAV NA HIŠNE PRIKLJUČKE</t>
  </si>
  <si>
    <t>Zakoličenje osi kanalizacije z oznako revizijskih jaškov, geodetskim posnetkom, ter vrisom v kataster</t>
  </si>
  <si>
    <t>Prečno zavarovanje obstoječih komunalnih vodov v času izvajanja del in vzpostavitev v prvotno stanje:izvedba podpore iz lesenih gred, zaščitenega opaža iz plohov debeline 5 cm in obbetoniranja</t>
  </si>
  <si>
    <r>
      <t>Strojno-ročni izkop kanalizacijskega jarka globine 0-2 m</t>
    </r>
    <r>
      <rPr>
        <vertAlign val="superscript"/>
        <sz val="9"/>
        <rFont val="Arial"/>
        <family val="2"/>
        <charset val="238"/>
      </rPr>
      <t>1</t>
    </r>
    <r>
      <rPr>
        <sz val="10"/>
        <rFont val="Arial"/>
        <family val="2"/>
        <charset val="238"/>
      </rPr>
      <t>, v terenu III ktg. z odlaganjem materiala ob rob izkopa</t>
    </r>
  </si>
  <si>
    <t>3*3,4</t>
  </si>
  <si>
    <t>strojni izkop 85%</t>
  </si>
  <si>
    <t>ročnoi izkop 15%</t>
  </si>
  <si>
    <t>Zasip jarka z materialom deponiranim ob robu izkopa  z utrjevanjem v slojih po 95 % trdnosti po standardnem Proktorjevem postopku</t>
  </si>
  <si>
    <t>Nabava, dobava in montaža  PVC  kanalskih cevi d 160 mm SN8, stiki so tesnjeni z gumi tesnili, polno obbetoniranih z betonom C16/20</t>
  </si>
  <si>
    <t>Nabava, dobava, montaža in končna obdelava poliesterskih revizijskih jaškov DN 1000, globina do 2m, kompletno s PVC muldo, LTŽ pokrovom DN 600 mm ter dodatnim izkopom in zasipom</t>
  </si>
  <si>
    <t>Pregled in čiščenje kanala po končanih delih</t>
  </si>
  <si>
    <t>Vzpostavitev dvorišč v prvotno stanje</t>
  </si>
  <si>
    <t>objekt</t>
  </si>
  <si>
    <t>Ostala dodatna in nepredvidena dela. Obračun po dejanskih stroških porabe časa in materiala po vpisu v gradbeni dnevnik. Ocena stroškov 5 % od vrednosti del.</t>
  </si>
  <si>
    <t>SKUPAJ OBNOVA NAVEZAV NA HIŠNE PRIKLJUČKE</t>
  </si>
  <si>
    <t>REKAPITULACIJA KANAL K2</t>
  </si>
  <si>
    <t>32*1,6</t>
  </si>
  <si>
    <t xml:space="preserve">  - cev DN 800 mm</t>
  </si>
  <si>
    <t xml:space="preserve">  - DN 800</t>
  </si>
  <si>
    <t xml:space="preserve">Izvedba križanja obstoječega vodovoda AC DN 100 z vsemi potrebnimi deli in materialom; zavarovanje vodovodne cevi v območju križanja s kanalizacijo </t>
  </si>
  <si>
    <t>DN 800 mm</t>
  </si>
  <si>
    <t>Rušenje obstoječega kanala DN 800 z nakladanjem ruševin na kamionom in odvozom na odpadno deponijo.</t>
  </si>
  <si>
    <t>REKAPITULACIJA KANAL K3</t>
  </si>
  <si>
    <t>3*0,9</t>
  </si>
  <si>
    <t>Predelava mulde v obstoječem revizijskem jašku na katerega se priključi kanal K3 ter ukinitev stranskega dotoka in iztoka v obstoječi revizijski jašek</t>
  </si>
  <si>
    <t>REKAPITULACIJA KANAL K4</t>
  </si>
  <si>
    <t>REKAPITULACIJA KANAL K5</t>
  </si>
  <si>
    <t>REKAPITULACIJA KANAL K6</t>
  </si>
  <si>
    <t>REKAPITULACIJA KANAL K7</t>
  </si>
  <si>
    <t>REKAPITULACIJA KANAL K8</t>
  </si>
  <si>
    <t>29*0,9</t>
  </si>
  <si>
    <t xml:space="preserve">  - cev DN 250 mm</t>
  </si>
  <si>
    <t xml:space="preserve">  - DN 250</t>
  </si>
  <si>
    <t>DN 250 mm</t>
  </si>
  <si>
    <t>OBNOVA JAVNEGA VODOVODA</t>
  </si>
  <si>
    <t>OBNOVA JAVNE KANALIZACIJE</t>
  </si>
  <si>
    <t>REKAPITULACIJA KANALIZACIJA</t>
  </si>
  <si>
    <t>JAVNI VODOVOD</t>
  </si>
  <si>
    <t>JAVNA KANALIZACIJA</t>
  </si>
  <si>
    <t>SKUPAJ OBNOVA VODOVODA IN KANALIZACIJE</t>
  </si>
  <si>
    <t>CENA (EUR brez DDV)</t>
  </si>
  <si>
    <t>SKUPNA REKAPITULACIJA (V MURGLAH)</t>
  </si>
  <si>
    <t>42*0,9</t>
  </si>
  <si>
    <t>6*3,4</t>
  </si>
  <si>
    <t>5*3,4</t>
  </si>
  <si>
    <t>Rušenje obstoječega kanala DN 300 in revizijskih jaškov z nakladanjem ruševin na kamionom in odvozom na odpadno deponijo.</t>
  </si>
  <si>
    <t>53*0,9</t>
  </si>
  <si>
    <t>47*0,9</t>
  </si>
  <si>
    <t>Izdelava Elaborata izmere zgrajenega vodovoda v dolžini 481 m skladno z internimi tehničnimi normativi za izvajanje del v katastru JP VO-KA v papirnati in elektronski obliki.</t>
  </si>
  <si>
    <t xml:space="preserve"> - elektronske komunikacije</t>
  </si>
  <si>
    <t>Montaža vodovodnih cevi na predhodno pripravljeno peščeno posteljico po navodilih projektanta in proizvajalca. Obračun za 1 m1.</t>
  </si>
  <si>
    <t>Montaža zobatih spojk PE d 63. Obračun za 1 kos.</t>
  </si>
  <si>
    <t>Montaža slepih prirobnic DN 50 . Obračun za 1 kos.</t>
  </si>
  <si>
    <t>Slepa prirobnica; X kos DN 50</t>
  </si>
  <si>
    <t>Priprava gradbišča v dolžini l=481 m, odstranitev eventuelnih ovir in utrditev delovnega platoja. Po končanih delih se gradbišče pospravi in vzpostavi v prvotno stanje.</t>
  </si>
  <si>
    <t>cevi PE d 63,  razred P16. Dolžina cevi je povečana za 2 % zaradi obdelave.</t>
  </si>
  <si>
    <t>Navedite proizvajalca in tip materiala:</t>
  </si>
  <si>
    <t>Nabava, dobava in montaža kanalizacijskih cevi DN 300 in DN 400 mm iz armiranega poliestra (GRP) izdelane po SIST EN 14364: 2013, nazivne togosti SN 10.000 N/m2, kompletno z potrebnimi spojkami. Cev ima na eni strani montirano spojko iz poliestra z EPDM tesnilom. Spoj (tesnilo) mora biti zaradi zagotovitve kvalitete spoja preizkušen skupaj s cevmi (certifikat). Notranji zaščitni sloj cevi iz čistega poliestra, brez polnila in ojačitve, mora imeti minimalno debelino 1,0 mm s ciljem doseganja tesnosti, kemijske in abrazijske obstojnosti in odpornosti na obrus pri visokotlačnem čiščenju. Vključen je tudi prevoz in prenos kanalizacijskih cevi iz deponije do mesta vgradnje.</t>
  </si>
  <si>
    <t>Nabava, dobava in izdelava revizijskega jaška iz armiranega poliestra DN 1000  (po SIST EN 14364, min. SN 5.000 N/m2, komplet z izdelano muldo in priključnimi cevmi (vtok, Iztok)) na kanalu iz poliestra DN300 in stranskim vtokom DN 300 vključno z AB vencem in razbremenilnim AB obročem, s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Jašek se postavi na AB temeljno ploščo debeline 20 cm iz betona C25/30. Jaški morajo biti izdelani po enaki tehnologiji kot kanalizacijske cevi. Vgradnja po detajlu.</t>
  </si>
  <si>
    <t>Nabava, dobava in izdelava revizijskega jaška iz armiranega poliestra DN 1000  (po SIST EN 14364, min. SN 5.000 N/m2, komplet z izdelano muldo in priključnimi cevmi (vtok, Iztok)) na kanalu iz poliestra DN300 - 400 z vtokom in iztokom ter stranskim vtokom DN 300 vključno z AB vencem in razbremenilnim AB obročem, jašek ima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Jašek se postavi na AB temeljno ploščo debeline 20 cm iz betona C25/30. Jaški morajo biti izdelani po enaki tehnologiji kot kanalizacijske cevi. Vgradnja po detajlu.</t>
  </si>
  <si>
    <t>Nabava, dobava in izdelava revizijskega jaška iz armiranega poliestra DN 1000  (po SIST EN 14364, min. SN 5.000 N/m2, komplet z izdelano muldo in priključnimi cevmi (vtok, Iztok)) na kanalu iz poliestra DN400 in stranskim vtokoma DN 300 vključno z AB vencem in razbremenilnim AB obročem, jašek ima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Jašek se postavi na AB temeljno ploščo debeline 20 cm iz betona C25/30. Jaški morajo biti izdelani po enaki tehnologiji kot kanalizacijske cevi. Vgradnja po detajlu.</t>
  </si>
  <si>
    <t>Navedite proizvajalca in tip materiala za jaške:</t>
  </si>
  <si>
    <t>Navedite proizvajalca in tip materiala za cevi:</t>
  </si>
  <si>
    <t>Nabava, dobava in montaža kanalizacijskih cevi DN 800 mm iz armiranega poliestra (GRP) izdelane po SIST EN 14364: 2013, nazivne togosti SN 10.000 N/m2, kompletno z potrebnimi spojkami. Cev ima na eni strani montirano spojko iz poliestra z EPDM tesnilom. Spoj (tesnilo) mora biti zaradi zagotovitve kvalitete spoja preizkušen skupaj s cevmi (certifikat). Notranji zaščitni sloj cevi iz čistega poliestra, brez polnila in ojačitve, mora imeti minimalno debelino 1,0 mm s ciljem doseganja tesnosti, kemijske in abrazijske obstojnosti in odpornosti na obrus pri visokotlačnem čiščenju. Vključen je tudi prevoz in prenos kanalizacijskih cevi iz deponije do mesta vgradnje.</t>
  </si>
  <si>
    <t>Nabava, dobava in izdelava revizijskega jaška iz armiranega poliestra DN 1000 (po SIST EN 14364, min. SN 5.000 N/m2, komplet z izdelano muldo in priključnimi cevmi (vtok, Iztok))na kanalu iz poliestra DN800 in stranskim vtokom DN 800 in DN 400 in iztokom DN 800 vključno z AB vencem in razbremenilnim AB obročem, s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Jašek se postavi na AB temeljno ploščo debeline 20 cm iz betona C25/30. Jaški morajo biti izdelani po enaki tehnologiji kot kanalizacijske cevi. Vgradnja po detajlu.</t>
  </si>
  <si>
    <t>Nabava, dobava in izdelava revizijskega jaška iz armiranega poliestra DN 1000 (po SIST EN 14364, min. SN 5.000 N/m2, komplet z izdelano muldo in priključnimi cevmi (vtok, Iztok))na kanalu iz poliestra DN 800 z vtokom in iztokom ter stranskim vtokom DN 300 vključno z AB vencem in razbremenilnim AB obročem, jašek ima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Jašek se postavi na AB temeljno ploščo debeline 20 cm iz betona C25/30. Jaški morajo biti izdelani po enaki tehnologiji kot kanalizacijske cevi. Vgradnja po detajlu.</t>
  </si>
  <si>
    <t>Nabava, dobava in izdelava revizijskega jaška iz armiranega poliestra DN 1000  (po SIST EN 14364, min. SN 5.000 N/m2, komplet z izdelano muldo in priključnimi cevmi (vtok, Iztok))na kanalu iz poliestra DN 800 z vtokom in iztokom ter stranskim vtokom DN 800 vključno z AB vencem in razbremenilnim AB obročem, jašek ima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Jašek se postavi na AB temeljno ploščo debeline 20 cm iz betona C25/30. Jaški morajo biti izdelani po enaki tehnologiji kot kanalizacijske cevi. Vgradnja po detajlu.</t>
  </si>
  <si>
    <t>Nabava, dobava in izdelava revizijskega jaška iz armiranega poliestra DN 1000  (po SIST EN 14364, min. SN 5.000 N/m2, komplet z izdelano muldo in priključnimi cevmi (vtok, Iztok)) na kanalu iz poliestra DN 800 z vtokom in stranskim iztokom DN 800 vključno z AB vencem in razbremenilnim AB obročem, jašek ima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Jašek se postavi na AB temeljno ploščo debeline 20 cm iz betona C25/30. Jaški morajo biti izdelani po enaki tehnologiji kot kanalizacijske cevi. Vgradnja po detajlu.</t>
  </si>
  <si>
    <t>Nabava, dobava in montaža kanalizacijskih cevi DN 300 mm iz armiranega poliestra (GRP) izdelane po SIST EN 14364: 2013, nazivne togosti SN 10.000 N/m2, kompletno z potrebnimi spojkami. Cev ima na eni strani montirano spojko iz poliestra z EPDM tesnilom. Spoj (tesnilo) mora biti zaradi zagotovitve kvalitete spoja preizkušen skupaj s cevmi (certifikat). Notranji zaščitni sloj cevi iz čistega poliestra, brez polnila in ojačitve, mora imeti minimalno debelino 1,0 mm s ciljem doseganja tesnosti, kemijske in abrazijske obstojnosti in odpornosti na obrus pri visokotlačnem čiščenju. Vključen je tudi prevoz in prenos kanalizacijskih cevi iz deponije do mesta vgradnje.</t>
  </si>
  <si>
    <t>Nabava, dobava in izdelava revizijskega jaška iz armiranega poliestra DN 1000  (po SIST EN 14364, min. SN 5.000 N/m2, komplet z izdelano muldo in priključnimi cevmi (vtok, Iztok)) na kanalu iz poliestra DN300 in  iztokom DN 300 vključno z AB vencem in razbremenilnim AB obročem, s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Jašek se postavi na AB temeljno ploščo debeline 20 cm iz betona C25/30. Jaški morajo biti izdelani po enaki tehnologiji kot kanalizacijske cevi. Vgradnja po detajlu.</t>
  </si>
  <si>
    <t>Nabava, dobava in izdelava revizijskega jaška iz armiranega poliestra DN 1000 (po SIST EN 14364, min. SN 5.000 N/m2, komplet z izdelano muldo in priključnimi cevmi (vtok, Iztok)) na kanalu iz poliestra DN300 in  iztokom DN 300 vključno z AB vencem in razbremenilnim AB obročem, s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Jašek se postavi na AB temeljno ploščo debeline 20 cm iz betona C25/30. Jaški morajo biti izdelani po enaki tehnologiji kot kanalizacijske cevi. Vgradnja po detajlu.</t>
  </si>
  <si>
    <t>Nabava, dobava in izdelava revizijskega jaška iz armiranega poliestra DN 1000 (po SIST EN 14364, min. SN 5.000 N/m2, komplet z izdelano muldo in priključnimi cevmi (vtok, Iztok))na kanalu iz poliestra DN300 in  iztokom DN 300 vključno z AB vencem in razbremenilnim AB obročem, s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Jašek se postavi na AB temeljno ploščo debeline 20 cm iz betona C25/30. Jaški morajo biti izdelani po enaki tehnologiji kot kanalizacijske cevi. Vgradnja po detajlu.</t>
  </si>
  <si>
    <t>Nabava, dobava in montaža kanalizacijskih cevi DN 250 mm iz armiranega poliestra (GRP) izdelane po SIST EN 14364: 2013, nazivne togosti SN 10.000 N/m2, kompletno z potrebnimi spojkami. Cev ima na eni strani montirano spojko iz poliestra z EPDM tesnilom. Spoj (tesnilo) mora biti zaradi zagotovitve kvalitete spoja preizkušen skupaj s cevmi (certifikat). Notranji zaščitni sloj cevi iz čistega poliestra, brez polnila in ojačitve, mora imeti minimalno debelino 1,0 mm s ciljem doseganja tesnosti, kemijske in abrazijske obstojnosti in odpornosti na obrus pri visokotlačnem čiščenju. Vključen je tudi prevoz in prenos kanalizacijskih cevi iz deponije do mesta vgradnje.</t>
  </si>
  <si>
    <t>Nabava, dobava in izdelava revizijskega jaška iz armiranega poliestra DN 1000 (po SIST EN 14364, min. SN 5.000 N/m2, komplet z izdelano muldo in priključnimi cevmi (vtok, Iztok)), na kanalu iz poliestra DN300 z vtokom in iztokom DN 300 in stranskim vtokom DN 200 vključno z AB vencem in razbremenilnim AB obročem, s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Jašek se postavi na AB temeljno ploščo debeline 20 cm iz betona C25/30. Jaški morajo biti izdelani po enaki tehnologiji kot kanalizacijske cevi. Vgradnja po detajlu.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</si>
</sst>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_€_-;\-* #,##0.00\ _€_-;_-* &quot;-&quot;??\ _€_-;_-@_-"/>
    <numFmt numFmtId="165" formatCode="_-* #,##0.00\ _S_I_T_-;\-* #,##0.00\ _S_I_T_-;_-* &quot;-&quot;??\ _S_I_T_-;_-@_-"/>
  </numFmts>
  <fonts count="59"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12"/>
      <name val="Times New Roman CE"/>
      <family val="1"/>
      <charset val="238"/>
    </font>
    <font>
      <b/>
      <sz val="12"/>
      <name val="Arial"/>
      <family val="2"/>
      <charset val="238"/>
    </font>
    <font>
      <sz val="10"/>
      <name val="Times New Roman CE"/>
      <charset val="238"/>
    </font>
    <font>
      <sz val="10"/>
      <name val="Arial CE"/>
      <charset val="238"/>
    </font>
    <font>
      <sz val="11"/>
      <color indexed="9"/>
      <name val="Calibri"/>
      <family val="2"/>
      <charset val="238"/>
    </font>
    <font>
      <sz val="11"/>
      <color indexed="20"/>
      <name val="Calibri"/>
      <family val="2"/>
      <charset val="238"/>
    </font>
    <font>
      <b/>
      <sz val="11"/>
      <color indexed="10"/>
      <name val="Calibri"/>
      <family val="2"/>
      <charset val="238"/>
    </font>
    <font>
      <b/>
      <sz val="11"/>
      <color indexed="9"/>
      <name val="Calibri"/>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1"/>
      <color indexed="10"/>
      <name val="Calibri"/>
      <family val="2"/>
      <charset val="238"/>
    </font>
    <font>
      <sz val="11"/>
      <color indexed="19"/>
      <name val="Calibri"/>
      <family val="2"/>
      <charset val="238"/>
    </font>
    <font>
      <b/>
      <sz val="11"/>
      <color indexed="8"/>
      <name val="Calibri"/>
      <family val="2"/>
      <charset val="238"/>
    </font>
    <font>
      <sz val="10"/>
      <name val="Arial"/>
      <family val="2"/>
      <charset val="238"/>
    </font>
    <font>
      <sz val="9"/>
      <color indexed="81"/>
      <name val="Tahoma"/>
      <family val="2"/>
      <charset val="238"/>
    </font>
    <font>
      <b/>
      <sz val="9"/>
      <color indexed="81"/>
      <name val="Tahoma"/>
      <family val="2"/>
      <charset val="238"/>
    </font>
    <font>
      <sz val="11"/>
      <color theme="1"/>
      <name val="Calibri"/>
      <family val="2"/>
      <scheme val="minor"/>
    </font>
    <font>
      <sz val="12"/>
      <name val="Arial"/>
      <family val="2"/>
      <charset val="238"/>
    </font>
    <font>
      <b/>
      <sz val="12"/>
      <color theme="1"/>
      <name val="Calibri"/>
      <family val="2"/>
      <charset val="238"/>
      <scheme val="minor"/>
    </font>
    <font>
      <sz val="12"/>
      <name val="Arial CE"/>
      <family val="2"/>
      <charset val="238"/>
    </font>
    <font>
      <u/>
      <sz val="12"/>
      <name val="Arial CE"/>
      <family val="2"/>
      <charset val="238"/>
    </font>
    <font>
      <b/>
      <sz val="12"/>
      <color theme="1"/>
      <name val="Arial"/>
      <family val="2"/>
      <charset val="238"/>
    </font>
    <font>
      <sz val="12"/>
      <color theme="1"/>
      <name val="Arial"/>
      <family val="2"/>
      <charset val="238"/>
    </font>
    <font>
      <b/>
      <sz val="12"/>
      <name val="Times New Roman CE"/>
      <family val="1"/>
      <charset val="238"/>
    </font>
    <font>
      <sz val="12"/>
      <name val="Arial CE"/>
      <charset val="238"/>
    </font>
    <font>
      <sz val="12"/>
      <color rgb="FFFF0000"/>
      <name val="Arial"/>
      <family val="2"/>
      <charset val="238"/>
    </font>
    <font>
      <vertAlign val="superscript"/>
      <sz val="10"/>
      <name val="Arial CE"/>
      <charset val="238"/>
    </font>
    <font>
      <b/>
      <sz val="10"/>
      <color theme="1"/>
      <name val="Arial"/>
      <family val="2"/>
      <charset val="238"/>
    </font>
    <font>
      <sz val="10"/>
      <name val="Times New Roman CE"/>
      <family val="1"/>
      <charset val="238"/>
    </font>
    <font>
      <sz val="10"/>
      <color theme="1"/>
      <name val="Arial"/>
      <family val="2"/>
      <charset val="238"/>
    </font>
    <font>
      <b/>
      <sz val="10"/>
      <name val="Arial"/>
      <family val="2"/>
      <charset val="238"/>
    </font>
    <font>
      <b/>
      <u/>
      <sz val="10"/>
      <name val="Times New Roman CE"/>
      <family val="1"/>
      <charset val="238"/>
    </font>
    <font>
      <b/>
      <sz val="10"/>
      <name val="Times New Roman CE"/>
      <family val="1"/>
      <charset val="238"/>
    </font>
    <font>
      <b/>
      <sz val="10"/>
      <name val="Arial CE"/>
      <charset val="238"/>
    </font>
    <font>
      <sz val="8"/>
      <name val="Arial CE"/>
      <family val="2"/>
      <charset val="238"/>
    </font>
    <font>
      <sz val="8"/>
      <name val="Arial CE"/>
      <charset val="238"/>
    </font>
    <font>
      <b/>
      <i/>
      <sz val="16"/>
      <name val="Arial"/>
      <family val="2"/>
      <charset val="238"/>
    </font>
    <font>
      <b/>
      <i/>
      <sz val="10"/>
      <name val="Arial"/>
      <family val="2"/>
      <charset val="238"/>
    </font>
    <font>
      <b/>
      <sz val="11"/>
      <color theme="1"/>
      <name val="Calibri"/>
      <family val="2"/>
      <charset val="238"/>
      <scheme val="minor"/>
    </font>
    <font>
      <sz val="10"/>
      <name val="Arial CE"/>
      <family val="2"/>
      <charset val="238"/>
    </font>
    <font>
      <sz val="10"/>
      <color rgb="FFFF0000"/>
      <name val="Arial"/>
      <family val="2"/>
      <charset val="238"/>
    </font>
    <font>
      <vertAlign val="superscript"/>
      <sz val="10"/>
      <color theme="1"/>
      <name val="Arial"/>
      <family val="2"/>
      <charset val="238"/>
    </font>
    <font>
      <sz val="10"/>
      <name val="Times New Roman"/>
      <family val="1"/>
      <charset val="238"/>
    </font>
    <font>
      <u/>
      <sz val="10"/>
      <name val="Arial"/>
      <family val="2"/>
      <charset val="238"/>
    </font>
    <font>
      <sz val="11"/>
      <name val="Arial"/>
      <family val="2"/>
      <charset val="238"/>
    </font>
    <font>
      <vertAlign val="superscript"/>
      <sz val="9"/>
      <name val="Arial"/>
      <family val="2"/>
      <charset val="238"/>
    </font>
    <font>
      <sz val="10"/>
      <name val="Arial"/>
      <family val="2"/>
    </font>
    <font>
      <b/>
      <sz val="11"/>
      <name val="Arial"/>
      <family val="2"/>
      <charset val="238"/>
    </font>
    <font>
      <b/>
      <sz val="11"/>
      <color theme="1"/>
      <name val="Arial"/>
      <family val="2"/>
      <charset val="238"/>
    </font>
    <font>
      <b/>
      <i/>
      <sz val="12"/>
      <name val="Arial"/>
      <family val="2"/>
      <charset val="238"/>
    </font>
    <font>
      <b/>
      <i/>
      <sz val="12"/>
      <color theme="0" tint="-0.14999847407452621"/>
      <name val="Arial"/>
      <family val="2"/>
      <charset val="238"/>
    </font>
    <font>
      <i/>
      <sz val="10"/>
      <color theme="0" tint="-0.14999847407452621"/>
      <name val="Arial"/>
      <family val="2"/>
      <charset val="238"/>
    </font>
  </fonts>
  <fills count="17">
    <fill>
      <patternFill patternType="none"/>
    </fill>
    <fill>
      <patternFill patternType="gray125"/>
    </fill>
    <fill>
      <patternFill patternType="solid">
        <fgColor indexed="56"/>
      </patternFill>
    </fill>
    <fill>
      <patternFill patternType="solid">
        <fgColor indexed="53"/>
      </patternFill>
    </fill>
    <fill>
      <patternFill patternType="solid">
        <fgColor indexed="51"/>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theme="1"/>
      </top>
      <bottom/>
      <diagonal/>
    </border>
    <border>
      <left/>
      <right style="thin">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theme="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5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7" fillId="0" borderId="0"/>
    <xf numFmtId="9" fontId="7" fillId="0" borderId="0" applyFon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8" borderId="0" applyNumberFormat="0" applyBorder="0" applyAlignment="0" applyProtection="0"/>
    <xf numFmtId="0" fontId="10" fillId="9" borderId="1" applyNumberFormat="0" applyAlignment="0" applyProtection="0"/>
    <xf numFmtId="0" fontId="11" fillId="10" borderId="2" applyNumberFormat="0" applyAlignment="0" applyProtection="0"/>
    <xf numFmtId="0" fontId="12" fillId="0" borderId="0" applyNumberFormat="0" applyFill="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11" borderId="1" applyNumberFormat="0" applyAlignment="0" applyProtection="0"/>
    <xf numFmtId="0" fontId="17" fillId="0" borderId="6" applyNumberFormat="0" applyFill="0" applyAlignment="0" applyProtection="0"/>
    <xf numFmtId="0" fontId="18" fillId="11" borderId="0" applyNumberFormat="0" applyBorder="0" applyAlignment="0" applyProtection="0"/>
    <xf numFmtId="0" fontId="7" fillId="12" borderId="7" applyNumberFormat="0" applyFont="0" applyAlignment="0" applyProtection="0"/>
    <xf numFmtId="0" fontId="19" fillId="0" borderId="8" applyNumberFormat="0" applyFill="0" applyAlignment="0" applyProtection="0"/>
    <xf numFmtId="0" fontId="3" fillId="0" borderId="0"/>
    <xf numFmtId="44" fontId="3" fillId="0" borderId="0" applyFont="0" applyFill="0" applyBorder="0" applyAlignment="0" applyProtection="0"/>
    <xf numFmtId="164" fontId="3" fillId="0" borderId="0" applyFont="0" applyFill="0" applyBorder="0" applyAlignment="0" applyProtection="0"/>
    <xf numFmtId="165" fontId="7" fillId="0" borderId="0" applyFont="0" applyFill="0" applyBorder="0" applyAlignment="0" applyProtection="0"/>
    <xf numFmtId="44" fontId="20" fillId="0" borderId="0" applyFont="0" applyFill="0" applyBorder="0" applyAlignment="0" applyProtection="0"/>
    <xf numFmtId="4" fontId="3" fillId="0" borderId="0">
      <alignment horizontal="right" wrapText="1"/>
    </xf>
    <xf numFmtId="0" fontId="23" fillId="0" borderId="0"/>
    <xf numFmtId="0" fontId="2" fillId="0" borderId="0"/>
    <xf numFmtId="9" fontId="23" fillId="0" borderId="0" applyFont="0" applyFill="0" applyBorder="0" applyAlignment="0" applyProtection="0"/>
    <xf numFmtId="0" fontId="1" fillId="0" borderId="0"/>
    <xf numFmtId="0" fontId="49" fillId="0" borderId="0"/>
    <xf numFmtId="0" fontId="49" fillId="0" borderId="0"/>
  </cellStyleXfs>
  <cellXfs count="584">
    <xf numFmtId="0" fontId="0" fillId="0" borderId="0" xfId="0"/>
    <xf numFmtId="0" fontId="24" fillId="0" borderId="0" xfId="0" applyFont="1"/>
    <xf numFmtId="0" fontId="5" fillId="0" borderId="0" xfId="0" applyFont="1"/>
    <xf numFmtId="0" fontId="25" fillId="0" borderId="0" xfId="0" applyFont="1" applyBorder="1" applyAlignment="1">
      <alignment horizontal="right" vertical="center"/>
    </xf>
    <xf numFmtId="4" fontId="5" fillId="0" borderId="0" xfId="0" applyNumberFormat="1" applyFont="1"/>
    <xf numFmtId="0" fontId="5" fillId="0" borderId="0" xfId="0" applyFont="1" applyAlignment="1">
      <alignment vertical="center"/>
    </xf>
    <xf numFmtId="4" fontId="5" fillId="0" borderId="0" xfId="0" applyNumberFormat="1" applyFont="1" applyFill="1"/>
    <xf numFmtId="4" fontId="24" fillId="0" borderId="0" xfId="0" applyNumberFormat="1" applyFont="1"/>
    <xf numFmtId="0" fontId="5" fillId="0" borderId="0" xfId="0" applyFont="1" applyBorder="1" applyAlignment="1">
      <alignment horizontal="left" wrapText="1"/>
    </xf>
    <xf numFmtId="4" fontId="5" fillId="0" borderId="0" xfId="43" applyNumberFormat="1" applyFont="1"/>
    <xf numFmtId="4" fontId="24" fillId="0" borderId="0" xfId="43" applyNumberFormat="1" applyFont="1"/>
    <xf numFmtId="4" fontId="24" fillId="0" borderId="0" xfId="0" applyNumberFormat="1" applyFont="1" applyBorder="1" applyAlignment="1">
      <alignment vertical="center" wrapText="1"/>
    </xf>
    <xf numFmtId="4" fontId="5" fillId="0" borderId="0" xfId="0" applyNumberFormat="1" applyFont="1" applyBorder="1" applyAlignment="1">
      <alignment vertical="center" wrapText="1"/>
    </xf>
    <xf numFmtId="4" fontId="24" fillId="0" borderId="0" xfId="1" applyNumberFormat="1" applyFont="1" applyBorder="1" applyAlignment="1">
      <alignment vertical="center" wrapText="1"/>
    </xf>
    <xf numFmtId="0" fontId="24" fillId="0" borderId="9" xfId="13" applyFont="1" applyFill="1" applyBorder="1" applyAlignment="1" applyProtection="1">
      <alignment horizontal="right" wrapText="1"/>
      <protection locked="0"/>
    </xf>
    <xf numFmtId="0" fontId="7" fillId="0" borderId="9" xfId="1" applyNumberFormat="1" applyFont="1" applyFill="1" applyBorder="1" applyAlignment="1" applyProtection="1">
      <alignment horizontal="left" vertical="top" wrapText="1"/>
    </xf>
    <xf numFmtId="0" fontId="7" fillId="0" borderId="9" xfId="1" applyFont="1" applyFill="1" applyBorder="1" applyAlignment="1" applyProtection="1">
      <alignment horizontal="right"/>
    </xf>
    <xf numFmtId="1" fontId="7" fillId="0" borderId="9" xfId="1" applyNumberFormat="1" applyFont="1" applyFill="1" applyBorder="1" applyAlignment="1" applyProtection="1">
      <alignment horizontal="right"/>
    </xf>
    <xf numFmtId="0" fontId="40" fillId="0" borderId="9" xfId="1" applyNumberFormat="1" applyFont="1" applyFill="1" applyBorder="1" applyAlignment="1" applyProtection="1">
      <alignment horizontal="center" vertical="top"/>
    </xf>
    <xf numFmtId="0" fontId="40" fillId="0" borderId="9" xfId="1" applyNumberFormat="1" applyFont="1" applyFill="1" applyBorder="1" applyAlignment="1" applyProtection="1">
      <alignment horizontal="left" vertical="top" wrapText="1"/>
    </xf>
    <xf numFmtId="0" fontId="40" fillId="0" borderId="9" xfId="1" applyFont="1" applyFill="1" applyBorder="1" applyAlignment="1" applyProtection="1">
      <alignment horizontal="right"/>
    </xf>
    <xf numFmtId="1" fontId="40" fillId="0" borderId="9" xfId="1" applyNumberFormat="1" applyFont="1" applyFill="1" applyBorder="1" applyAlignment="1" applyProtection="1">
      <alignment horizontal="right"/>
    </xf>
    <xf numFmtId="0" fontId="7" fillId="0" borderId="9" xfId="1" applyNumberFormat="1" applyFont="1" applyFill="1" applyBorder="1" applyAlignment="1" applyProtection="1">
      <alignment horizontal="left" vertical="center" wrapText="1"/>
    </xf>
    <xf numFmtId="0" fontId="7" fillId="0" borderId="9" xfId="1" applyFont="1" applyFill="1" applyBorder="1" applyAlignment="1" applyProtection="1">
      <alignment horizontal="right" wrapText="1"/>
    </xf>
    <xf numFmtId="0" fontId="7" fillId="0" borderId="9" xfId="1" applyFont="1" applyFill="1" applyBorder="1" applyAlignment="1" applyProtection="1">
      <alignment vertical="top" wrapText="1"/>
    </xf>
    <xf numFmtId="4" fontId="37" fillId="0" borderId="0" xfId="1" applyNumberFormat="1" applyFont="1" applyBorder="1" applyProtection="1">
      <protection locked="0"/>
    </xf>
    <xf numFmtId="4" fontId="43" fillId="0" borderId="0" xfId="1" applyNumberFormat="1" applyFont="1" applyBorder="1" applyProtection="1">
      <protection locked="0"/>
    </xf>
    <xf numFmtId="4" fontId="44" fillId="0" borderId="0" xfId="1" applyNumberFormat="1" applyFont="1" applyBorder="1" applyProtection="1">
      <protection locked="0"/>
    </xf>
    <xf numFmtId="0" fontId="3" fillId="0" borderId="0" xfId="1" applyFont="1" applyBorder="1" applyAlignment="1" applyProtection="1">
      <alignment horizontal="left"/>
      <protection locked="0"/>
    </xf>
    <xf numFmtId="4" fontId="3" fillId="0" borderId="0" xfId="1" applyNumberFormat="1" applyFont="1" applyBorder="1" applyProtection="1">
      <protection locked="0"/>
    </xf>
    <xf numFmtId="0" fontId="35" fillId="0" borderId="0" xfId="1" applyFont="1" applyBorder="1" applyAlignment="1" applyProtection="1">
      <alignment horizontal="left"/>
      <protection locked="0"/>
    </xf>
    <xf numFmtId="0" fontId="24" fillId="0" borderId="0" xfId="0" applyFont="1" applyAlignment="1">
      <alignment horizontal="center" vertical="center"/>
    </xf>
    <xf numFmtId="0" fontId="7" fillId="0" borderId="9" xfId="1" applyNumberFormat="1" applyFont="1" applyFill="1" applyBorder="1" applyAlignment="1" applyProtection="1">
      <alignment horizontal="center" vertical="center"/>
    </xf>
    <xf numFmtId="0" fontId="24" fillId="0" borderId="0" xfId="0" applyFont="1" applyAlignment="1">
      <alignment horizontal="center"/>
    </xf>
    <xf numFmtId="0" fontId="1" fillId="0" borderId="0" xfId="48"/>
    <xf numFmtId="0" fontId="34" fillId="0" borderId="23" xfId="48" applyFont="1" applyBorder="1" applyAlignment="1">
      <alignment horizontal="left" vertical="center"/>
    </xf>
    <xf numFmtId="0" fontId="34" fillId="0" borderId="23" xfId="48" applyFont="1" applyBorder="1" applyAlignment="1">
      <alignment horizontal="center" vertical="center" wrapText="1"/>
    </xf>
    <xf numFmtId="0" fontId="34" fillId="0" borderId="23" xfId="48" applyFont="1" applyBorder="1" applyAlignment="1">
      <alignment horizontal="center" vertical="center"/>
    </xf>
    <xf numFmtId="0" fontId="36" fillId="0" borderId="25" xfId="48" applyFont="1" applyBorder="1" applyAlignment="1">
      <alignment horizontal="left" vertical="center"/>
    </xf>
    <xf numFmtId="0" fontId="36" fillId="0" borderId="26" xfId="48" applyFont="1" applyBorder="1" applyAlignment="1">
      <alignment horizontal="left" vertical="center"/>
    </xf>
    <xf numFmtId="0" fontId="3" fillId="0" borderId="27" xfId="48" applyFont="1" applyBorder="1" applyAlignment="1">
      <alignment horizontal="center" vertical="top"/>
    </xf>
    <xf numFmtId="4" fontId="46" fillId="0" borderId="28" xfId="48" applyNumberFormat="1" applyFont="1" applyFill="1" applyBorder="1" applyAlignment="1" applyProtection="1">
      <alignment vertical="top" wrapText="1"/>
    </xf>
    <xf numFmtId="0" fontId="36" fillId="0" borderId="28" xfId="48" applyFont="1" applyBorder="1" applyAlignment="1">
      <alignment horizontal="center"/>
    </xf>
    <xf numFmtId="4" fontId="36" fillId="0" borderId="28" xfId="48" applyNumberFormat="1" applyFont="1" applyBorder="1" applyAlignment="1">
      <alignment horizontal="right"/>
    </xf>
    <xf numFmtId="4" fontId="36" fillId="0" borderId="29" xfId="48" applyNumberFormat="1" applyFont="1" applyBorder="1" applyAlignment="1">
      <alignment horizontal="right"/>
    </xf>
    <xf numFmtId="0" fontId="36" fillId="0" borderId="30" xfId="48" applyFont="1" applyBorder="1" applyAlignment="1">
      <alignment horizontal="center" vertical="top"/>
    </xf>
    <xf numFmtId="4" fontId="46" fillId="0" borderId="9" xfId="48" applyNumberFormat="1" applyFont="1" applyFill="1" applyBorder="1" applyAlignment="1" applyProtection="1">
      <alignment vertical="top" wrapText="1"/>
    </xf>
    <xf numFmtId="0" fontId="36" fillId="0" borderId="9" xfId="48" applyFont="1" applyBorder="1" applyAlignment="1">
      <alignment horizontal="center"/>
    </xf>
    <xf numFmtId="4" fontId="36" fillId="0" borderId="9" xfId="48" applyNumberFormat="1" applyFont="1" applyBorder="1" applyAlignment="1">
      <alignment horizontal="right"/>
    </xf>
    <xf numFmtId="4" fontId="36" fillId="0" borderId="31" xfId="48" applyNumberFormat="1" applyFont="1" applyBorder="1" applyAlignment="1">
      <alignment horizontal="right"/>
    </xf>
    <xf numFmtId="0" fontId="46" fillId="0" borderId="9" xfId="17" applyFont="1" applyFill="1" applyBorder="1" applyAlignment="1">
      <alignment vertical="center" wrapText="1"/>
    </xf>
    <xf numFmtId="0" fontId="3" fillId="0" borderId="9" xfId="48" applyFont="1" applyBorder="1" applyAlignment="1">
      <alignment horizontal="center"/>
    </xf>
    <xf numFmtId="4" fontId="3" fillId="0" borderId="9" xfId="48" applyNumberFormat="1" applyFont="1" applyBorder="1" applyAlignment="1">
      <alignment horizontal="right"/>
    </xf>
    <xf numFmtId="4" fontId="3" fillId="0" borderId="31" xfId="48" applyNumberFormat="1" applyFont="1" applyBorder="1" applyAlignment="1">
      <alignment horizontal="right"/>
    </xf>
    <xf numFmtId="0" fontId="46" fillId="0" borderId="9" xfId="17" applyFont="1" applyFill="1" applyBorder="1" applyAlignment="1">
      <alignment vertical="top" wrapText="1"/>
    </xf>
    <xf numFmtId="0" fontId="36" fillId="0" borderId="9" xfId="48" applyFont="1" applyBorder="1" applyAlignment="1">
      <alignment horizontal="center" vertical="center"/>
    </xf>
    <xf numFmtId="4" fontId="36" fillId="0" borderId="9" xfId="48" applyNumberFormat="1" applyFont="1" applyBorder="1" applyAlignment="1">
      <alignment horizontal="right" vertical="center"/>
    </xf>
    <xf numFmtId="4" fontId="36" fillId="0" borderId="31" xfId="48" applyNumberFormat="1" applyFont="1" applyBorder="1" applyAlignment="1">
      <alignment horizontal="right" vertical="center"/>
    </xf>
    <xf numFmtId="0" fontId="46" fillId="0" borderId="9" xfId="48" applyFont="1" applyFill="1" applyBorder="1" applyAlignment="1">
      <alignment vertical="top"/>
    </xf>
    <xf numFmtId="0" fontId="46" fillId="0" borderId="9" xfId="48" applyFont="1" applyFill="1" applyBorder="1" applyAlignment="1">
      <alignment vertical="top" wrapText="1"/>
    </xf>
    <xf numFmtId="0" fontId="36" fillId="0" borderId="35" xfId="48" applyFont="1" applyBorder="1" applyAlignment="1">
      <alignment horizontal="center" vertical="top"/>
    </xf>
    <xf numFmtId="0" fontId="46" fillId="0" borderId="36" xfId="48" applyFont="1" applyFill="1" applyBorder="1" applyAlignment="1">
      <alignment vertical="top" wrapText="1"/>
    </xf>
    <xf numFmtId="0" fontId="36" fillId="0" borderId="37" xfId="48" applyFont="1" applyBorder="1" applyAlignment="1">
      <alignment horizontal="center" vertical="center"/>
    </xf>
    <xf numFmtId="4" fontId="36" fillId="0" borderId="37" xfId="48" applyNumberFormat="1" applyFont="1" applyBorder="1" applyAlignment="1">
      <alignment horizontal="right" vertical="center"/>
    </xf>
    <xf numFmtId="4" fontId="36" fillId="0" borderId="38" xfId="48" applyNumberFormat="1" applyFont="1" applyBorder="1" applyAlignment="1">
      <alignment horizontal="right" vertical="center"/>
    </xf>
    <xf numFmtId="4" fontId="37" fillId="0" borderId="23" xfId="48" applyNumberFormat="1" applyFont="1" applyBorder="1" applyAlignment="1">
      <alignment horizontal="right" vertical="center"/>
    </xf>
    <xf numFmtId="0" fontId="34" fillId="0" borderId="39" xfId="48" applyFont="1" applyBorder="1" applyAlignment="1">
      <alignment horizontal="left" vertical="center"/>
    </xf>
    <xf numFmtId="0" fontId="34" fillId="0" borderId="40" xfId="48" applyFont="1" applyBorder="1" applyAlignment="1">
      <alignment horizontal="left" vertical="center"/>
    </xf>
    <xf numFmtId="0" fontId="34" fillId="0" borderId="41" xfId="48" applyFont="1" applyBorder="1" applyAlignment="1">
      <alignment horizontal="left" vertical="center"/>
    </xf>
    <xf numFmtId="0" fontId="36" fillId="0" borderId="42" xfId="48" applyFont="1" applyBorder="1" applyAlignment="1">
      <alignment horizontal="center" vertical="center"/>
    </xf>
    <xf numFmtId="4" fontId="3" fillId="0" borderId="42" xfId="48" applyNumberFormat="1" applyFont="1" applyBorder="1" applyAlignment="1">
      <alignment vertical="center" wrapText="1"/>
    </xf>
    <xf numFmtId="0" fontId="36" fillId="0" borderId="43" xfId="48" applyFont="1" applyBorder="1" applyAlignment="1">
      <alignment horizontal="center" vertical="center"/>
    </xf>
    <xf numFmtId="4" fontId="36" fillId="0" borderId="28" xfId="48" applyNumberFormat="1" applyFont="1" applyBorder="1" applyAlignment="1">
      <alignment horizontal="right" vertical="center"/>
    </xf>
    <xf numFmtId="4" fontId="36" fillId="0" borderId="44" xfId="48" applyNumberFormat="1" applyFont="1" applyBorder="1" applyAlignment="1">
      <alignment horizontal="right" vertical="center"/>
    </xf>
    <xf numFmtId="4" fontId="36" fillId="0" borderId="42" xfId="48" applyNumberFormat="1" applyFont="1" applyBorder="1" applyAlignment="1">
      <alignment horizontal="right" vertical="center"/>
    </xf>
    <xf numFmtId="0" fontId="36" fillId="0" borderId="45" xfId="48" applyFont="1" applyBorder="1" applyAlignment="1">
      <alignment horizontal="center" vertical="center"/>
    </xf>
    <xf numFmtId="4" fontId="3" fillId="0" borderId="45" xfId="48" applyNumberFormat="1" applyFont="1" applyBorder="1" applyAlignment="1">
      <alignment vertical="center" wrapText="1"/>
    </xf>
    <xf numFmtId="0" fontId="36" fillId="0" borderId="11" xfId="48" applyFont="1" applyBorder="1" applyAlignment="1">
      <alignment horizontal="center" vertical="center"/>
    </xf>
    <xf numFmtId="4" fontId="36" fillId="0" borderId="21" xfId="48" applyNumberFormat="1" applyFont="1" applyBorder="1" applyAlignment="1">
      <alignment horizontal="right" vertical="center"/>
    </xf>
    <xf numFmtId="4" fontId="36" fillId="0" borderId="45" xfId="48" applyNumberFormat="1" applyFont="1" applyBorder="1" applyAlignment="1">
      <alignment horizontal="right" vertical="center"/>
    </xf>
    <xf numFmtId="0" fontId="36" fillId="0" borderId="46" xfId="48" applyFont="1" applyBorder="1" applyAlignment="1">
      <alignment horizontal="center" vertical="center"/>
    </xf>
    <xf numFmtId="4" fontId="3" fillId="0" borderId="46" xfId="48" applyNumberFormat="1" applyFont="1" applyBorder="1" applyAlignment="1">
      <alignment vertical="center" wrapText="1"/>
    </xf>
    <xf numFmtId="0" fontId="36" fillId="0" borderId="15" xfId="48" applyFont="1" applyBorder="1" applyAlignment="1">
      <alignment horizontal="center" vertical="center"/>
    </xf>
    <xf numFmtId="4" fontId="36" fillId="0" borderId="47" xfId="48" applyNumberFormat="1" applyFont="1" applyBorder="1" applyAlignment="1">
      <alignment horizontal="right" vertical="center"/>
    </xf>
    <xf numFmtId="4" fontId="36" fillId="0" borderId="13" xfId="48" applyNumberFormat="1" applyFont="1" applyBorder="1" applyAlignment="1">
      <alignment horizontal="right" vertical="center"/>
    </xf>
    <xf numFmtId="4" fontId="36" fillId="0" borderId="46" xfId="48" applyNumberFormat="1" applyFont="1" applyBorder="1" applyAlignment="1">
      <alignment horizontal="right" vertical="center"/>
    </xf>
    <xf numFmtId="9" fontId="36" fillId="0" borderId="15" xfId="48" applyNumberFormat="1" applyFont="1" applyBorder="1" applyAlignment="1">
      <alignment horizontal="center" vertical="center"/>
    </xf>
    <xf numFmtId="0" fontId="36" fillId="0" borderId="24" xfId="48" applyFont="1" applyBorder="1" applyAlignment="1">
      <alignment horizontal="center" vertical="center"/>
    </xf>
    <xf numFmtId="4" fontId="37" fillId="0" borderId="23" xfId="48" applyNumberFormat="1" applyFont="1" applyBorder="1" applyAlignment="1">
      <alignment vertical="center" wrapText="1"/>
    </xf>
    <xf numFmtId="0" fontId="36" fillId="0" borderId="48" xfId="48" applyFont="1" applyBorder="1" applyAlignment="1">
      <alignment horizontal="center" vertical="center"/>
    </xf>
    <xf numFmtId="4" fontId="36" fillId="0" borderId="49" xfId="48" applyNumberFormat="1" applyFont="1" applyBorder="1" applyAlignment="1">
      <alignment horizontal="right" vertical="center"/>
    </xf>
    <xf numFmtId="4" fontId="36" fillId="0" borderId="50" xfId="48" applyNumberFormat="1" applyFont="1" applyBorder="1" applyAlignment="1">
      <alignment horizontal="right" vertical="center"/>
    </xf>
    <xf numFmtId="4" fontId="34" fillId="0" borderId="23" xfId="48" applyNumberFormat="1" applyFont="1" applyBorder="1" applyAlignment="1">
      <alignment horizontal="right" vertical="center"/>
    </xf>
    <xf numFmtId="0" fontId="36" fillId="0" borderId="24" xfId="48" applyFont="1" applyBorder="1" applyAlignment="1">
      <alignment horizontal="center" vertical="top"/>
    </xf>
    <xf numFmtId="4" fontId="3" fillId="0" borderId="25" xfId="48" applyNumberFormat="1" applyFont="1" applyBorder="1" applyAlignment="1">
      <alignment vertical="center" wrapText="1"/>
    </xf>
    <xf numFmtId="0" fontId="36" fillId="0" borderId="25" xfId="48" applyFont="1" applyBorder="1" applyAlignment="1">
      <alignment horizontal="center" vertical="center"/>
    </xf>
    <xf numFmtId="4" fontId="36" fillId="0" borderId="25" xfId="48" applyNumberFormat="1" applyFont="1" applyBorder="1" applyAlignment="1">
      <alignment horizontal="right" vertical="center"/>
    </xf>
    <xf numFmtId="4" fontId="36" fillId="0" borderId="26" xfId="48" applyNumberFormat="1" applyFont="1" applyBorder="1" applyAlignment="1">
      <alignment horizontal="right" vertical="center"/>
    </xf>
    <xf numFmtId="0" fontId="36" fillId="0" borderId="27" xfId="48" applyFont="1" applyBorder="1" applyAlignment="1">
      <alignment horizontal="center" vertical="top"/>
    </xf>
    <xf numFmtId="4" fontId="3" fillId="0" borderId="28" xfId="48" applyNumberFormat="1" applyFont="1" applyBorder="1" applyAlignment="1">
      <alignment vertical="top" wrapText="1"/>
    </xf>
    <xf numFmtId="4" fontId="3" fillId="0" borderId="9" xfId="48" applyNumberFormat="1" applyFont="1" applyBorder="1" applyAlignment="1">
      <alignment vertical="top" wrapText="1"/>
    </xf>
    <xf numFmtId="0" fontId="3" fillId="0" borderId="9" xfId="48" applyFont="1" applyBorder="1" applyAlignment="1">
      <alignment vertical="top" wrapText="1"/>
    </xf>
    <xf numFmtId="0" fontId="3" fillId="0" borderId="51" xfId="48" applyFont="1" applyBorder="1" applyAlignment="1">
      <alignment horizontal="center" vertical="top"/>
    </xf>
    <xf numFmtId="0" fontId="40" fillId="0" borderId="49" xfId="48" applyFont="1" applyFill="1" applyBorder="1" applyAlignment="1">
      <alignment vertical="center" wrapText="1"/>
    </xf>
    <xf numFmtId="0" fontId="36" fillId="0" borderId="49" xfId="48" applyFont="1" applyBorder="1" applyAlignment="1">
      <alignment horizontal="center" vertical="center"/>
    </xf>
    <xf numFmtId="4" fontId="3" fillId="0" borderId="49" xfId="48" applyNumberFormat="1" applyFont="1" applyBorder="1" applyAlignment="1">
      <alignment horizontal="right" vertical="center"/>
    </xf>
    <xf numFmtId="4" fontId="34" fillId="0" borderId="52" xfId="48" applyNumberFormat="1" applyFont="1" applyBorder="1" applyAlignment="1">
      <alignment horizontal="right" vertical="center"/>
    </xf>
    <xf numFmtId="0" fontId="3" fillId="0" borderId="24" xfId="48" applyFont="1" applyBorder="1" applyAlignment="1">
      <alignment horizontal="center" vertical="top"/>
    </xf>
    <xf numFmtId="0" fontId="40" fillId="0" borderId="25" xfId="48" applyFont="1" applyFill="1" applyBorder="1" applyAlignment="1">
      <alignment vertical="center" wrapText="1"/>
    </xf>
    <xf numFmtId="4" fontId="3" fillId="0" borderId="25" xfId="48" applyNumberFormat="1" applyFont="1" applyBorder="1" applyAlignment="1">
      <alignment horizontal="right" vertical="center"/>
    </xf>
    <xf numFmtId="4" fontId="34" fillId="0" borderId="26" xfId="48" applyNumberFormat="1" applyFont="1" applyBorder="1" applyAlignment="1">
      <alignment horizontal="right" vertical="center"/>
    </xf>
    <xf numFmtId="4" fontId="3" fillId="0" borderId="9" xfId="49" applyNumberFormat="1" applyFont="1" applyBorder="1" applyAlignment="1">
      <alignment horizontal="left" vertical="top" wrapText="1"/>
    </xf>
    <xf numFmtId="4" fontId="3" fillId="0" borderId="9" xfId="17" applyNumberFormat="1" applyFont="1" applyBorder="1" applyAlignment="1">
      <alignment wrapText="1"/>
    </xf>
    <xf numFmtId="0" fontId="36" fillId="0" borderId="9" xfId="48" applyFont="1" applyBorder="1" applyAlignment="1">
      <alignment horizontal="left" vertical="top" wrapText="1"/>
    </xf>
    <xf numFmtId="0" fontId="36" fillId="0" borderId="32" xfId="48" applyFont="1" applyBorder="1" applyAlignment="1">
      <alignment horizontal="center" vertical="top"/>
    </xf>
    <xf numFmtId="4" fontId="3" fillId="0" borderId="47" xfId="48" applyNumberFormat="1" applyFont="1" applyBorder="1" applyAlignment="1">
      <alignment vertical="top" wrapText="1"/>
    </xf>
    <xf numFmtId="0" fontId="36" fillId="0" borderId="47" xfId="48" applyFont="1" applyBorder="1" applyAlignment="1">
      <alignment horizontal="center"/>
    </xf>
    <xf numFmtId="4" fontId="36" fillId="0" borderId="47" xfId="48" applyNumberFormat="1" applyFont="1" applyBorder="1" applyAlignment="1">
      <alignment horizontal="right"/>
    </xf>
    <xf numFmtId="4" fontId="36" fillId="0" borderId="53" xfId="48" applyNumberFormat="1" applyFont="1" applyBorder="1" applyAlignment="1">
      <alignment horizontal="right"/>
    </xf>
    <xf numFmtId="4" fontId="3" fillId="0" borderId="9" xfId="48" applyNumberFormat="1" applyFont="1" applyBorder="1" applyAlignment="1">
      <alignment wrapText="1"/>
    </xf>
    <xf numFmtId="4" fontId="3" fillId="0" borderId="9" xfId="48" applyNumberFormat="1" applyFont="1" applyBorder="1" applyAlignment="1"/>
    <xf numFmtId="49" fontId="3" fillId="0" borderId="9" xfId="48" applyNumberFormat="1" applyFont="1" applyBorder="1" applyAlignment="1"/>
    <xf numFmtId="0" fontId="3" fillId="0" borderId="54" xfId="48" applyFont="1" applyBorder="1" applyAlignment="1">
      <alignment horizontal="center" vertical="top"/>
    </xf>
    <xf numFmtId="0" fontId="36" fillId="0" borderId="51" xfId="48" applyFont="1" applyBorder="1" applyAlignment="1">
      <alignment horizontal="center" vertical="top"/>
    </xf>
    <xf numFmtId="0" fontId="36" fillId="0" borderId="9" xfId="48" applyFont="1" applyBorder="1" applyAlignment="1"/>
    <xf numFmtId="4" fontId="3" fillId="0" borderId="9" xfId="50" applyNumberFormat="1" applyFont="1" applyBorder="1" applyAlignment="1">
      <alignment vertical="top" wrapText="1"/>
    </xf>
    <xf numFmtId="0" fontId="3" fillId="0" borderId="9" xfId="17" applyNumberFormat="1" applyFont="1" applyBorder="1" applyAlignment="1">
      <alignment vertical="top" wrapText="1"/>
    </xf>
    <xf numFmtId="4" fontId="3" fillId="0" borderId="9" xfId="17" applyNumberFormat="1" applyFont="1" applyBorder="1" applyAlignment="1">
      <alignment vertical="top" wrapText="1"/>
    </xf>
    <xf numFmtId="4" fontId="3" fillId="0" borderId="9" xfId="17" applyNumberFormat="1" applyFont="1" applyBorder="1" applyAlignment="1">
      <alignment vertical="top"/>
    </xf>
    <xf numFmtId="0" fontId="3" fillId="0" borderId="9" xfId="48" applyFont="1" applyBorder="1" applyAlignment="1">
      <alignment horizontal="left" vertical="top" wrapText="1"/>
    </xf>
    <xf numFmtId="4" fontId="3" fillId="0" borderId="9" xfId="48" applyNumberFormat="1" applyFont="1" applyBorder="1" applyAlignment="1">
      <alignment vertical="top"/>
    </xf>
    <xf numFmtId="0" fontId="36" fillId="0" borderId="39" xfId="48" applyFont="1" applyBorder="1" applyAlignment="1">
      <alignment horizontal="center" vertical="top"/>
    </xf>
    <xf numFmtId="4" fontId="3" fillId="0" borderId="55" xfId="48" applyNumberFormat="1" applyFont="1" applyFill="1" applyBorder="1" applyAlignment="1" applyProtection="1">
      <alignment vertical="top" wrapText="1"/>
    </xf>
    <xf numFmtId="0" fontId="36" fillId="0" borderId="56" xfId="48" applyFont="1" applyBorder="1" applyAlignment="1">
      <alignment horizontal="center" vertical="top"/>
    </xf>
    <xf numFmtId="4" fontId="3" fillId="0" borderId="9" xfId="48" applyNumberFormat="1" applyFont="1" applyFill="1" applyBorder="1" applyAlignment="1" applyProtection="1">
      <alignment vertical="top" wrapText="1"/>
    </xf>
    <xf numFmtId="4" fontId="3" fillId="0" borderId="9" xfId="48" applyNumberFormat="1" applyFont="1" applyFill="1" applyBorder="1" applyAlignment="1" applyProtection="1">
      <alignment vertical="top"/>
    </xf>
    <xf numFmtId="0" fontId="36" fillId="0" borderId="54" xfId="48" applyFont="1" applyBorder="1" applyAlignment="1">
      <alignment horizontal="center" vertical="top"/>
    </xf>
    <xf numFmtId="4" fontId="3" fillId="0" borderId="9" xfId="48" applyNumberFormat="1" applyFont="1" applyBorder="1" applyAlignment="1" applyProtection="1">
      <alignment vertical="top" wrapText="1"/>
    </xf>
    <xf numFmtId="0" fontId="36" fillId="0" borderId="59" xfId="48" applyFont="1" applyBorder="1" applyAlignment="1">
      <alignment horizontal="center" vertical="top"/>
    </xf>
    <xf numFmtId="0" fontId="53" fillId="0" borderId="9" xfId="48" applyFont="1" applyFill="1" applyBorder="1" applyAlignment="1">
      <alignment vertical="top" wrapText="1"/>
    </xf>
    <xf numFmtId="0" fontId="3" fillId="0" borderId="56" xfId="48" applyFont="1" applyBorder="1" applyAlignment="1">
      <alignment horizontal="center" vertical="top"/>
    </xf>
    <xf numFmtId="4" fontId="3" fillId="0" borderId="47" xfId="48" applyNumberFormat="1" applyFont="1" applyFill="1" applyBorder="1" applyAlignment="1" applyProtection="1">
      <alignment vertical="top" wrapText="1"/>
    </xf>
    <xf numFmtId="0" fontId="3" fillId="0" borderId="47" xfId="48" applyFont="1" applyBorder="1" applyAlignment="1">
      <alignment horizontal="center"/>
    </xf>
    <xf numFmtId="4" fontId="3" fillId="0" borderId="47" xfId="48" applyNumberFormat="1" applyFont="1" applyBorder="1" applyAlignment="1">
      <alignment horizontal="right"/>
    </xf>
    <xf numFmtId="0" fontId="36" fillId="0" borderId="60" xfId="48" applyFont="1" applyBorder="1" applyAlignment="1">
      <alignment horizontal="center" vertical="top"/>
    </xf>
    <xf numFmtId="4" fontId="3" fillId="0" borderId="61" xfId="48" applyNumberFormat="1" applyFont="1" applyFill="1" applyBorder="1" applyAlignment="1" applyProtection="1">
      <alignment vertical="top" wrapText="1"/>
    </xf>
    <xf numFmtId="0" fontId="36" fillId="0" borderId="61" xfId="48" applyFont="1" applyBorder="1" applyAlignment="1">
      <alignment horizontal="center"/>
    </xf>
    <xf numFmtId="4" fontId="36" fillId="0" borderId="61" xfId="48" applyNumberFormat="1" applyFont="1" applyBorder="1" applyAlignment="1">
      <alignment horizontal="right"/>
    </xf>
    <xf numFmtId="4" fontId="36" fillId="0" borderId="62" xfId="48" applyNumberFormat="1" applyFont="1" applyBorder="1" applyAlignment="1">
      <alignment horizontal="right"/>
    </xf>
    <xf numFmtId="0" fontId="34" fillId="0" borderId="24" xfId="48" applyFont="1" applyBorder="1" applyAlignment="1">
      <alignment horizontal="center"/>
    </xf>
    <xf numFmtId="0" fontId="34" fillId="0" borderId="25" xfId="48" applyFont="1" applyBorder="1" applyAlignment="1">
      <alignment horizontal="center"/>
    </xf>
    <xf numFmtId="0" fontId="34" fillId="0" borderId="26" xfId="48" applyFont="1" applyBorder="1" applyAlignment="1">
      <alignment horizontal="center"/>
    </xf>
    <xf numFmtId="4" fontId="1" fillId="0" borderId="0" xfId="48" applyNumberFormat="1"/>
    <xf numFmtId="0" fontId="1" fillId="0" borderId="0" xfId="48" applyFont="1" applyBorder="1" applyAlignment="1">
      <alignment horizontal="center"/>
    </xf>
    <xf numFmtId="0" fontId="1" fillId="0" borderId="0" xfId="48" applyFont="1" applyBorder="1" applyAlignment="1">
      <alignment horizontal="left"/>
    </xf>
    <xf numFmtId="0" fontId="1" fillId="0" borderId="0" xfId="48" applyFont="1" applyBorder="1" applyAlignment="1">
      <alignment horizontal="center" vertical="center"/>
    </xf>
    <xf numFmtId="0" fontId="1" fillId="0" borderId="0" xfId="48" applyFont="1" applyBorder="1" applyAlignment="1">
      <alignment horizontal="right" vertical="center"/>
    </xf>
    <xf numFmtId="0" fontId="3" fillId="0" borderId="0" xfId="0" applyFont="1" applyAlignment="1">
      <alignment horizontal="center" vertical="center"/>
    </xf>
    <xf numFmtId="0" fontId="37" fillId="0" borderId="0" xfId="0" applyFont="1"/>
    <xf numFmtId="0" fontId="3" fillId="0" borderId="0" xfId="0" applyFont="1"/>
    <xf numFmtId="4" fontId="37" fillId="0" borderId="0" xfId="0" applyNumberFormat="1" applyFont="1"/>
    <xf numFmtId="0" fontId="37" fillId="0" borderId="0" xfId="0" applyFont="1" applyAlignment="1">
      <alignment vertical="center"/>
    </xf>
    <xf numFmtId="0" fontId="3" fillId="0" borderId="0" xfId="0" applyFont="1" applyAlignment="1">
      <alignment horizontal="center"/>
    </xf>
    <xf numFmtId="0" fontId="37" fillId="0" borderId="0" xfId="0" applyFont="1" applyBorder="1" applyAlignment="1">
      <alignment horizontal="left" wrapText="1"/>
    </xf>
    <xf numFmtId="4" fontId="37" fillId="0" borderId="0" xfId="43" applyNumberFormat="1" applyFont="1"/>
    <xf numFmtId="4" fontId="3" fillId="0" borderId="0" xfId="43" applyNumberFormat="1" applyFont="1"/>
    <xf numFmtId="4" fontId="37" fillId="0" borderId="0" xfId="0" applyNumberFormat="1" applyFont="1" applyBorder="1" applyAlignment="1">
      <alignment vertical="center" wrapText="1"/>
    </xf>
    <xf numFmtId="0" fontId="3" fillId="0" borderId="19" xfId="0" applyFont="1" applyBorder="1" applyAlignment="1">
      <alignment horizontal="center"/>
    </xf>
    <xf numFmtId="0" fontId="37" fillId="0" borderId="19" xfId="0" applyFont="1" applyBorder="1"/>
    <xf numFmtId="4" fontId="37" fillId="0" borderId="19" xfId="0" applyNumberFormat="1" applyFont="1" applyBorder="1" applyAlignment="1">
      <alignment vertical="center" wrapText="1"/>
    </xf>
    <xf numFmtId="4" fontId="37" fillId="0" borderId="19" xfId="43" applyNumberFormat="1" applyFont="1" applyBorder="1"/>
    <xf numFmtId="0" fontId="51" fillId="0" borderId="0" xfId="0" applyFont="1" applyAlignment="1">
      <alignment horizontal="center" vertical="center"/>
    </xf>
    <xf numFmtId="0" fontId="54" fillId="0" borderId="0" xfId="0" applyFont="1"/>
    <xf numFmtId="0" fontId="51" fillId="0" borderId="0" xfId="0" applyFont="1"/>
    <xf numFmtId="0" fontId="55" fillId="0" borderId="0" xfId="0" applyFont="1" applyBorder="1" applyAlignment="1">
      <alignment horizontal="right" vertical="center"/>
    </xf>
    <xf numFmtId="0" fontId="54" fillId="0" borderId="0" xfId="0" applyFont="1" applyAlignment="1">
      <alignment vertical="center"/>
    </xf>
    <xf numFmtId="4" fontId="54" fillId="0" borderId="0" xfId="0" applyNumberFormat="1" applyFont="1"/>
    <xf numFmtId="0" fontId="24" fillId="0" borderId="0" xfId="10" applyFont="1" applyBorder="1"/>
    <xf numFmtId="0" fontId="5" fillId="0" borderId="0" xfId="10" applyFont="1" applyBorder="1"/>
    <xf numFmtId="4" fontId="56" fillId="0" borderId="0" xfId="0" applyNumberFormat="1" applyFont="1" applyBorder="1" applyAlignment="1">
      <alignment vertical="center" wrapText="1"/>
    </xf>
    <xf numFmtId="0" fontId="3" fillId="0" borderId="19" xfId="0" applyFont="1" applyBorder="1" applyAlignment="1">
      <alignment horizontal="center" vertical="center"/>
    </xf>
    <xf numFmtId="0" fontId="37" fillId="0" borderId="19" xfId="0" applyFont="1" applyBorder="1" applyAlignment="1">
      <alignment vertical="center"/>
    </xf>
    <xf numFmtId="0" fontId="3" fillId="0" borderId="19" xfId="0" applyFont="1" applyBorder="1"/>
    <xf numFmtId="4" fontId="37" fillId="0" borderId="19" xfId="0" applyNumberFormat="1" applyFont="1" applyBorder="1"/>
    <xf numFmtId="0" fontId="51" fillId="0" borderId="0" xfId="0" applyFont="1" applyBorder="1" applyAlignment="1">
      <alignment horizontal="center" vertical="center"/>
    </xf>
    <xf numFmtId="0" fontId="54" fillId="0" borderId="0" xfId="0" applyFont="1" applyBorder="1" applyAlignment="1">
      <alignment vertical="center"/>
    </xf>
    <xf numFmtId="0" fontId="51" fillId="0" borderId="0" xfId="0" applyFont="1" applyBorder="1"/>
    <xf numFmtId="4" fontId="54" fillId="0" borderId="0" xfId="0" applyNumberFormat="1" applyFont="1" applyBorder="1"/>
    <xf numFmtId="0" fontId="2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center" vertical="center"/>
    </xf>
    <xf numFmtId="0" fontId="37" fillId="0" borderId="0" xfId="0" applyFont="1" applyBorder="1" applyAlignment="1">
      <alignment vertical="center"/>
    </xf>
    <xf numFmtId="4" fontId="37" fillId="0" borderId="0" xfId="0" applyNumberFormat="1" applyFont="1" applyBorder="1"/>
    <xf numFmtId="0" fontId="24" fillId="0" borderId="0" xfId="0" applyFont="1" applyBorder="1"/>
    <xf numFmtId="0" fontId="5" fillId="0" borderId="0" xfId="0" applyFont="1" applyBorder="1" applyAlignment="1">
      <alignment vertical="center"/>
    </xf>
    <xf numFmtId="0" fontId="56" fillId="0" borderId="0" xfId="0" applyFont="1" applyBorder="1"/>
    <xf numFmtId="4" fontId="5" fillId="0" borderId="0" xfId="0" applyNumberFormat="1" applyFont="1" applyBorder="1"/>
    <xf numFmtId="0" fontId="5" fillId="0" borderId="0" xfId="0" applyFont="1" applyBorder="1"/>
    <xf numFmtId="4" fontId="5" fillId="0" borderId="0" xfId="43" applyNumberFormat="1" applyFont="1" applyBorder="1"/>
    <xf numFmtId="4" fontId="5" fillId="0" borderId="0" xfId="10" applyNumberFormat="1" applyFont="1" applyBorder="1"/>
    <xf numFmtId="4" fontId="37" fillId="0" borderId="0" xfId="43" applyNumberFormat="1" applyFont="1" applyBorder="1"/>
    <xf numFmtId="0" fontId="55" fillId="0" borderId="0" xfId="0" applyFont="1" applyBorder="1" applyAlignment="1">
      <alignment horizontal="left" vertical="center"/>
    </xf>
    <xf numFmtId="0" fontId="28" fillId="0" borderId="0" xfId="0" applyFont="1" applyBorder="1" applyAlignment="1">
      <alignment horizontal="left" vertical="center"/>
    </xf>
    <xf numFmtId="0" fontId="55" fillId="0" borderId="0" xfId="0" applyFont="1" applyBorder="1" applyAlignment="1">
      <alignment horizontal="left" vertical="top"/>
    </xf>
    <xf numFmtId="0" fontId="5" fillId="0" borderId="19" xfId="0" applyFont="1" applyBorder="1" applyAlignment="1">
      <alignment vertical="center"/>
    </xf>
    <xf numFmtId="0" fontId="56" fillId="0" borderId="19" xfId="0" applyFont="1" applyBorder="1"/>
    <xf numFmtId="4" fontId="5" fillId="0" borderId="19" xfId="10" applyNumberFormat="1" applyFont="1" applyBorder="1"/>
    <xf numFmtId="0" fontId="36" fillId="0" borderId="30" xfId="48" applyFont="1" applyBorder="1" applyAlignment="1">
      <alignment horizontal="center" vertical="top"/>
    </xf>
    <xf numFmtId="0" fontId="36" fillId="0" borderId="32" xfId="48" applyFont="1" applyBorder="1" applyAlignment="1">
      <alignment horizontal="center" vertical="top"/>
    </xf>
    <xf numFmtId="0" fontId="34" fillId="0" borderId="24" xfId="48" applyFont="1" applyBorder="1" applyAlignment="1">
      <alignment horizontal="center"/>
    </xf>
    <xf numFmtId="0" fontId="34" fillId="0" borderId="25" xfId="48" applyFont="1" applyBorder="1" applyAlignment="1">
      <alignment horizontal="center"/>
    </xf>
    <xf numFmtId="0" fontId="34" fillId="0" borderId="26" xfId="48" applyFont="1" applyBorder="1" applyAlignment="1">
      <alignment horizontal="center"/>
    </xf>
    <xf numFmtId="0" fontId="36" fillId="0" borderId="56" xfId="48" applyFont="1" applyBorder="1" applyAlignment="1">
      <alignment horizontal="center" vertical="top"/>
    </xf>
    <xf numFmtId="0" fontId="36" fillId="0" borderId="30" xfId="48" applyFont="1" applyBorder="1" applyAlignment="1">
      <alignment horizontal="center" vertical="top"/>
    </xf>
    <xf numFmtId="0" fontId="36" fillId="0" borderId="30" xfId="0" applyFont="1" applyBorder="1" applyAlignment="1">
      <alignment horizontal="center" vertical="top"/>
    </xf>
    <xf numFmtId="4" fontId="36" fillId="0" borderId="9" xfId="0" applyNumberFormat="1" applyFont="1" applyBorder="1" applyAlignment="1">
      <alignment horizontal="right"/>
    </xf>
    <xf numFmtId="4" fontId="36" fillId="0" borderId="31" xfId="0" applyNumberFormat="1" applyFont="1" applyBorder="1" applyAlignment="1">
      <alignment horizontal="right"/>
    </xf>
    <xf numFmtId="0" fontId="36" fillId="0" borderId="9" xfId="0" applyFont="1" applyBorder="1" applyAlignment="1">
      <alignment horizontal="center"/>
    </xf>
    <xf numFmtId="0" fontId="34" fillId="0" borderId="24" xfId="0" applyFont="1" applyBorder="1" applyAlignment="1">
      <alignment horizontal="center"/>
    </xf>
    <xf numFmtId="0" fontId="34" fillId="0" borderId="25" xfId="0" applyFont="1" applyBorder="1" applyAlignment="1">
      <alignment horizontal="center"/>
    </xf>
    <xf numFmtId="0" fontId="34" fillId="0" borderId="26" xfId="0" applyFont="1" applyBorder="1" applyAlignment="1">
      <alignment horizontal="center"/>
    </xf>
    <xf numFmtId="4" fontId="34" fillId="0" borderId="23" xfId="0" applyNumberFormat="1" applyFont="1" applyBorder="1" applyAlignment="1">
      <alignment horizontal="right" vertical="center"/>
    </xf>
    <xf numFmtId="0" fontId="36" fillId="0" borderId="28" xfId="48" applyFont="1" applyBorder="1" applyAlignment="1"/>
    <xf numFmtId="0" fontId="3" fillId="0" borderId="61" xfId="48" applyFont="1" applyBorder="1" applyAlignment="1">
      <alignment horizontal="left" vertical="top" wrapText="1"/>
    </xf>
    <xf numFmtId="4" fontId="4" fillId="0" borderId="0" xfId="1" applyNumberFormat="1" applyFont="1" applyBorder="1" applyProtection="1">
      <protection locked="0"/>
    </xf>
    <xf numFmtId="0" fontId="31" fillId="0" borderId="9" xfId="1" applyFont="1" applyFill="1" applyBorder="1" applyAlignment="1" applyProtection="1">
      <alignment horizontal="left" vertical="top" wrapText="1"/>
    </xf>
    <xf numFmtId="0" fontId="24" fillId="0" borderId="9" xfId="1" applyFont="1" applyBorder="1" applyAlignment="1" applyProtection="1">
      <alignment horizontal="right" wrapText="1"/>
      <protection locked="0"/>
    </xf>
    <xf numFmtId="0" fontId="36" fillId="0" borderId="32" xfId="48" applyFont="1" applyBorder="1" applyAlignment="1">
      <alignment horizontal="center" vertical="top"/>
    </xf>
    <xf numFmtId="0" fontId="36" fillId="0" borderId="30" xfId="48" applyFont="1" applyBorder="1" applyAlignment="1">
      <alignment horizontal="center" vertical="top"/>
    </xf>
    <xf numFmtId="0" fontId="3" fillId="0" borderId="30" xfId="48" applyFont="1" applyBorder="1" applyAlignment="1">
      <alignment horizontal="center" vertical="top"/>
    </xf>
    <xf numFmtId="0" fontId="36" fillId="0" borderId="56" xfId="48" applyFont="1" applyBorder="1" applyAlignment="1">
      <alignment horizontal="center" vertical="top"/>
    </xf>
    <xf numFmtId="0" fontId="34" fillId="0" borderId="24" xfId="48" applyFont="1" applyBorder="1" applyAlignment="1">
      <alignment horizontal="left" vertical="center"/>
    </xf>
    <xf numFmtId="0" fontId="34" fillId="0" borderId="25" xfId="48" applyFont="1" applyBorder="1" applyAlignment="1">
      <alignment horizontal="left" vertical="center"/>
    </xf>
    <xf numFmtId="0" fontId="36" fillId="0" borderId="32" xfId="48" applyFont="1" applyBorder="1" applyAlignment="1">
      <alignment horizontal="center" vertical="top"/>
    </xf>
    <xf numFmtId="0" fontId="36" fillId="0" borderId="33" xfId="48" applyFont="1" applyBorder="1" applyAlignment="1">
      <alignment horizontal="center" vertical="top"/>
    </xf>
    <xf numFmtId="0" fontId="36" fillId="0" borderId="34" xfId="48" applyFont="1" applyBorder="1" applyAlignment="1">
      <alignment horizontal="center" vertical="top"/>
    </xf>
    <xf numFmtId="0" fontId="34" fillId="0" borderId="24" xfId="48" applyFont="1" applyBorder="1" applyAlignment="1">
      <alignment horizontal="center"/>
    </xf>
    <xf numFmtId="0" fontId="34" fillId="0" borderId="25" xfId="48" applyFont="1" applyBorder="1" applyAlignment="1">
      <alignment horizontal="center"/>
    </xf>
    <xf numFmtId="0" fontId="34" fillId="0" borderId="26" xfId="48" applyFont="1" applyBorder="1" applyAlignment="1">
      <alignment horizontal="center"/>
    </xf>
    <xf numFmtId="0" fontId="34" fillId="0" borderId="26" xfId="48" applyFont="1" applyBorder="1" applyAlignment="1">
      <alignment horizontal="left" vertical="center"/>
    </xf>
    <xf numFmtId="0" fontId="36" fillId="0" borderId="57" xfId="48" applyFont="1" applyBorder="1" applyAlignment="1">
      <alignment horizontal="center" vertical="top"/>
    </xf>
    <xf numFmtId="0" fontId="36" fillId="0" borderId="56" xfId="48" applyFont="1" applyBorder="1" applyAlignment="1">
      <alignment horizontal="center" vertical="top"/>
    </xf>
    <xf numFmtId="0" fontId="36" fillId="0" borderId="58" xfId="48" applyFont="1" applyBorder="1" applyAlignment="1">
      <alignment horizontal="center" vertical="top"/>
    </xf>
    <xf numFmtId="0" fontId="36" fillId="0" borderId="30" xfId="48" applyFont="1" applyBorder="1" applyAlignment="1">
      <alignment horizontal="center" vertical="top"/>
    </xf>
    <xf numFmtId="0" fontId="3" fillId="0" borderId="30" xfId="48" applyFont="1" applyBorder="1" applyAlignment="1">
      <alignment horizontal="center" vertical="top"/>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26" xfId="0" applyFont="1" applyBorder="1" applyAlignment="1">
      <alignment horizontal="left" vertical="center"/>
    </xf>
    <xf numFmtId="0" fontId="36" fillId="0" borderId="63" xfId="48" applyFont="1" applyBorder="1" applyAlignment="1">
      <alignment horizontal="center" vertical="top"/>
    </xf>
    <xf numFmtId="0" fontId="57" fillId="0" borderId="0" xfId="0" applyFont="1" applyBorder="1" applyAlignment="1">
      <alignment horizontal="left" vertical="center"/>
    </xf>
    <xf numFmtId="0" fontId="58" fillId="0" borderId="0" xfId="0" applyFont="1" applyBorder="1" applyAlignment="1">
      <alignment horizontal="left"/>
    </xf>
    <xf numFmtId="0" fontId="28" fillId="0" borderId="9" xfId="1" applyFont="1" applyBorder="1" applyAlignment="1" applyProtection="1">
      <alignment horizontal="center" vertical="center" wrapText="1"/>
      <protection locked="0"/>
    </xf>
    <xf numFmtId="0" fontId="28" fillId="0" borderId="9" xfId="1" applyFont="1" applyBorder="1" applyAlignment="1" applyProtection="1">
      <alignment horizontal="left" vertical="center"/>
      <protection locked="0"/>
    </xf>
    <xf numFmtId="4" fontId="24" fillId="0" borderId="9" xfId="44" applyFont="1" applyBorder="1" applyProtection="1">
      <alignment horizontal="right" wrapText="1"/>
      <protection locked="0"/>
    </xf>
    <xf numFmtId="4" fontId="5" fillId="0" borderId="9" xfId="44" applyFont="1" applyBorder="1" applyProtection="1">
      <alignment horizontal="right" wrapText="1"/>
      <protection locked="0"/>
    </xf>
    <xf numFmtId="0" fontId="28" fillId="0" borderId="9" xfId="1" applyFont="1" applyBorder="1" applyAlignment="1" applyProtection="1">
      <alignment horizontal="left" vertical="center"/>
    </xf>
    <xf numFmtId="0" fontId="28" fillId="0" borderId="9" xfId="1" applyFont="1" applyBorder="1" applyAlignment="1" applyProtection="1">
      <alignment horizontal="center" vertical="center" wrapText="1"/>
    </xf>
    <xf numFmtId="0" fontId="28" fillId="0" borderId="9" xfId="1" applyFont="1" applyBorder="1" applyAlignment="1" applyProtection="1">
      <alignment horizontal="center" vertical="center"/>
    </xf>
    <xf numFmtId="0" fontId="24" fillId="0" borderId="0" xfId="1" applyFont="1" applyProtection="1"/>
    <xf numFmtId="0" fontId="29" fillId="0" borderId="9" xfId="1" applyFont="1" applyBorder="1" applyAlignment="1" applyProtection="1">
      <alignment horizontal="center" vertical="center"/>
    </xf>
    <xf numFmtId="0" fontId="24" fillId="0" borderId="9" xfId="13" applyFont="1" applyFill="1" applyBorder="1" applyAlignment="1" applyProtection="1">
      <alignment vertical="top" wrapText="1"/>
    </xf>
    <xf numFmtId="0" fontId="24" fillId="0" borderId="9" xfId="1" applyFont="1" applyBorder="1" applyAlignment="1" applyProtection="1">
      <alignment horizontal="right"/>
    </xf>
    <xf numFmtId="0" fontId="24" fillId="0" borderId="9" xfId="1" applyFont="1" applyBorder="1" applyProtection="1"/>
    <xf numFmtId="4" fontId="24" fillId="0" borderId="9" xfId="44" applyFont="1" applyBorder="1" applyProtection="1">
      <alignment horizontal="right" wrapText="1"/>
    </xf>
    <xf numFmtId="0" fontId="24" fillId="0" borderId="0" xfId="1" applyFont="1" applyAlignment="1" applyProtection="1"/>
    <xf numFmtId="0" fontId="24" fillId="0" borderId="9" xfId="13" applyFont="1" applyBorder="1" applyAlignment="1" applyProtection="1">
      <alignment vertical="top" wrapText="1"/>
    </xf>
    <xf numFmtId="0" fontId="26" fillId="0" borderId="9" xfId="39" applyFont="1" applyBorder="1" applyAlignment="1" applyProtection="1">
      <alignment vertical="top" wrapText="1"/>
    </xf>
    <xf numFmtId="0" fontId="24" fillId="0" borderId="9" xfId="1" applyFont="1" applyBorder="1" applyAlignment="1" applyProtection="1">
      <alignment horizontal="justify" wrapText="1"/>
    </xf>
    <xf numFmtId="0" fontId="24" fillId="0" borderId="9" xfId="1" applyFont="1" applyBorder="1" applyAlignment="1" applyProtection="1">
      <alignment horizontal="right" wrapText="1"/>
    </xf>
    <xf numFmtId="0" fontId="24" fillId="0" borderId="9" xfId="1" applyFont="1" applyBorder="1" applyAlignment="1" applyProtection="1">
      <alignment vertical="top" wrapText="1"/>
    </xf>
    <xf numFmtId="1" fontId="5" fillId="0" borderId="9" xfId="1" applyNumberFormat="1" applyFont="1" applyBorder="1" applyAlignment="1" applyProtection="1">
      <alignment horizontal="center" vertical="top"/>
    </xf>
    <xf numFmtId="0" fontId="5" fillId="0" borderId="9" xfId="1" applyFont="1" applyBorder="1" applyAlignment="1" applyProtection="1">
      <alignment vertical="top" wrapText="1"/>
    </xf>
    <xf numFmtId="0" fontId="5" fillId="0" borderId="9" xfId="1" applyFont="1" applyBorder="1" applyAlignment="1" applyProtection="1">
      <alignment horizontal="right"/>
    </xf>
    <xf numFmtId="0" fontId="5" fillId="0" borderId="9" xfId="1" applyFont="1" applyBorder="1" applyProtection="1"/>
    <xf numFmtId="4" fontId="5" fillId="0" borderId="9" xfId="44" applyFont="1" applyBorder="1" applyProtection="1">
      <alignment horizontal="right" wrapText="1"/>
    </xf>
    <xf numFmtId="49" fontId="4" fillId="0" borderId="0" xfId="1" applyNumberFormat="1" applyFont="1" applyBorder="1" applyAlignment="1" applyProtection="1">
      <alignment vertical="top"/>
    </xf>
    <xf numFmtId="0" fontId="4" fillId="0" borderId="0" xfId="1" applyFont="1" applyBorder="1" applyAlignment="1" applyProtection="1">
      <alignment vertical="top"/>
    </xf>
    <xf numFmtId="0" fontId="4" fillId="0" borderId="0" xfId="1" applyFont="1" applyBorder="1" applyAlignment="1" applyProtection="1">
      <alignment vertical="top" wrapText="1"/>
    </xf>
    <xf numFmtId="4" fontId="4" fillId="0" borderId="0" xfId="1" applyNumberFormat="1" applyFont="1" applyBorder="1" applyProtection="1"/>
    <xf numFmtId="0" fontId="4" fillId="0" borderId="0" xfId="1" applyFont="1" applyBorder="1" applyProtection="1"/>
    <xf numFmtId="4" fontId="24" fillId="0" borderId="9" xfId="1" applyNumberFormat="1" applyFont="1" applyBorder="1" applyAlignment="1" applyProtection="1">
      <alignment vertical="center" wrapText="1"/>
    </xf>
    <xf numFmtId="4" fontId="29" fillId="0" borderId="9" xfId="1" applyNumberFormat="1" applyFont="1" applyBorder="1" applyAlignment="1" applyProtection="1">
      <alignment horizontal="right" vertical="center"/>
    </xf>
    <xf numFmtId="4" fontId="5" fillId="0" borderId="9" xfId="1" applyNumberFormat="1" applyFont="1" applyBorder="1" applyAlignment="1" applyProtection="1">
      <alignment vertical="center" wrapText="1"/>
    </xf>
    <xf numFmtId="49" fontId="4" fillId="0" borderId="9" xfId="1" applyNumberFormat="1" applyFont="1" applyBorder="1" applyAlignment="1" applyProtection="1">
      <alignment vertical="top"/>
    </xf>
    <xf numFmtId="0" fontId="4" fillId="0" borderId="9" xfId="1" applyFont="1" applyBorder="1" applyAlignment="1" applyProtection="1">
      <alignment vertical="top"/>
    </xf>
    <xf numFmtId="0" fontId="4" fillId="0" borderId="9" xfId="1" applyFont="1" applyBorder="1" applyAlignment="1" applyProtection="1">
      <alignment vertical="top" wrapText="1"/>
    </xf>
    <xf numFmtId="49" fontId="5" fillId="0" borderId="9" xfId="1" applyNumberFormat="1" applyFont="1" applyBorder="1" applyAlignment="1" applyProtection="1">
      <alignment horizontal="left" vertical="top"/>
    </xf>
    <xf numFmtId="0" fontId="5" fillId="0" borderId="9" xfId="1" applyFont="1" applyBorder="1" applyAlignment="1" applyProtection="1">
      <alignment horizontal="center" vertical="top"/>
    </xf>
    <xf numFmtId="0" fontId="5" fillId="0" borderId="9" xfId="1" applyFont="1" applyBorder="1" applyAlignment="1" applyProtection="1">
      <alignment horizontal="center" vertical="top" wrapText="1"/>
    </xf>
    <xf numFmtId="1" fontId="24" fillId="0" borderId="9" xfId="1" applyNumberFormat="1" applyFont="1" applyBorder="1" applyAlignment="1" applyProtection="1">
      <alignment vertical="top"/>
    </xf>
    <xf numFmtId="0" fontId="4" fillId="0" borderId="9" xfId="1" applyFont="1" applyBorder="1" applyAlignment="1" applyProtection="1"/>
    <xf numFmtId="4" fontId="24" fillId="0" borderId="9" xfId="44" applyFont="1" applyBorder="1" applyAlignment="1" applyProtection="1">
      <alignment wrapText="1"/>
    </xf>
    <xf numFmtId="0" fontId="4" fillId="0" borderId="0" xfId="1" applyFont="1" applyBorder="1" applyAlignment="1" applyProtection="1"/>
    <xf numFmtId="1" fontId="24" fillId="0" borderId="9" xfId="1" applyNumberFormat="1" applyFont="1" applyBorder="1" applyAlignment="1" applyProtection="1">
      <alignment horizontal="center" vertical="center"/>
    </xf>
    <xf numFmtId="1" fontId="24" fillId="0" borderId="9" xfId="1" applyNumberFormat="1" applyFont="1" applyFill="1" applyBorder="1" applyAlignment="1" applyProtection="1">
      <alignment horizontal="center" vertical="center"/>
    </xf>
    <xf numFmtId="0" fontId="24" fillId="0" borderId="9" xfId="1" applyFont="1" applyFill="1" applyBorder="1" applyAlignment="1" applyProtection="1">
      <alignment vertical="top" wrapText="1"/>
    </xf>
    <xf numFmtId="0" fontId="24" fillId="0" borderId="9" xfId="1" applyFont="1" applyFill="1" applyBorder="1" applyAlignment="1" applyProtection="1">
      <alignment horizontal="right"/>
    </xf>
    <xf numFmtId="0" fontId="24" fillId="0" borderId="9" xfId="1" applyFont="1" applyFill="1" applyBorder="1" applyProtection="1"/>
    <xf numFmtId="4" fontId="24" fillId="0" borderId="9" xfId="44" applyFont="1" applyFill="1" applyBorder="1" applyProtection="1">
      <alignment horizontal="right" wrapText="1"/>
    </xf>
    <xf numFmtId="0" fontId="4" fillId="0" borderId="0" xfId="1" applyFont="1" applyFill="1" applyBorder="1" applyProtection="1"/>
    <xf numFmtId="0" fontId="24" fillId="0" borderId="9" xfId="1" applyFont="1" applyFill="1" applyBorder="1" applyAlignment="1" applyProtection="1">
      <alignment horizontal="justify" wrapText="1"/>
    </xf>
    <xf numFmtId="0" fontId="4" fillId="0" borderId="9" xfId="1" applyFont="1" applyBorder="1" applyAlignment="1" applyProtection="1">
      <alignment horizontal="center" vertical="top"/>
    </xf>
    <xf numFmtId="0" fontId="4" fillId="0" borderId="9" xfId="1" applyFont="1" applyBorder="1" applyAlignment="1" applyProtection="1">
      <alignment horizontal="right"/>
    </xf>
    <xf numFmtId="0" fontId="4" fillId="0" borderId="9" xfId="1" applyFont="1" applyBorder="1" applyProtection="1"/>
    <xf numFmtId="0" fontId="5" fillId="0" borderId="9" xfId="1" applyFont="1" applyBorder="1" applyAlignment="1" applyProtection="1">
      <alignment horizontal="right" vertical="top"/>
    </xf>
    <xf numFmtId="0" fontId="24" fillId="0" borderId="9" xfId="1" applyFont="1" applyFill="1" applyBorder="1" applyAlignment="1" applyProtection="1">
      <alignment horizontal="center" vertical="center"/>
    </xf>
    <xf numFmtId="4" fontId="24" fillId="0" borderId="10" xfId="1" applyNumberFormat="1" applyFont="1" applyFill="1" applyBorder="1" applyAlignment="1" applyProtection="1">
      <alignment vertical="top" wrapText="1"/>
    </xf>
    <xf numFmtId="2" fontId="23" fillId="0" borderId="0" xfId="45" applyNumberFormat="1" applyProtection="1"/>
    <xf numFmtId="2" fontId="24" fillId="0" borderId="9" xfId="1" applyNumberFormat="1" applyFont="1" applyFill="1" applyBorder="1" applyProtection="1"/>
    <xf numFmtId="0" fontId="24" fillId="0" borderId="9" xfId="1" applyFont="1" applyFill="1" applyBorder="1" applyAlignment="1" applyProtection="1">
      <alignment wrapText="1"/>
    </xf>
    <xf numFmtId="4" fontId="24" fillId="0" borderId="9" xfId="1" applyNumberFormat="1" applyFont="1" applyFill="1" applyBorder="1" applyProtection="1"/>
    <xf numFmtId="0" fontId="24" fillId="0" borderId="11" xfId="1" applyFont="1" applyFill="1" applyBorder="1" applyAlignment="1" applyProtection="1">
      <alignment horizontal="right"/>
    </xf>
    <xf numFmtId="0" fontId="24" fillId="0" borderId="12" xfId="1" applyNumberFormat="1" applyFont="1" applyFill="1" applyBorder="1" applyAlignment="1" applyProtection="1">
      <alignment horizontal="left" vertical="top" wrapText="1"/>
    </xf>
    <xf numFmtId="4" fontId="24" fillId="0" borderId="9" xfId="44" applyFont="1" applyFill="1" applyBorder="1" applyAlignment="1" applyProtection="1">
      <alignment horizontal="right" wrapText="1"/>
    </xf>
    <xf numFmtId="0" fontId="4" fillId="0" borderId="0" xfId="1" applyFont="1" applyBorder="1" applyAlignment="1" applyProtection="1">
      <alignment horizontal="left" vertical="top"/>
    </xf>
    <xf numFmtId="0" fontId="24" fillId="0" borderId="9" xfId="2" applyFont="1" applyFill="1" applyBorder="1" applyAlignment="1" applyProtection="1">
      <alignment vertical="top" wrapText="1"/>
    </xf>
    <xf numFmtId="0" fontId="4" fillId="13" borderId="0" xfId="1" applyFont="1" applyFill="1" applyBorder="1" applyProtection="1"/>
    <xf numFmtId="0" fontId="24" fillId="0" borderId="9" xfId="1" applyFont="1" applyFill="1" applyBorder="1" applyAlignment="1" applyProtection="1">
      <alignment horizontal="left" wrapText="1"/>
    </xf>
    <xf numFmtId="1" fontId="24" fillId="0" borderId="9" xfId="1" applyNumberFormat="1" applyFont="1" applyBorder="1" applyAlignment="1" applyProtection="1">
      <alignment horizontal="right"/>
    </xf>
    <xf numFmtId="9" fontId="24" fillId="0" borderId="9" xfId="1" applyNumberFormat="1" applyFont="1" applyFill="1" applyBorder="1" applyProtection="1"/>
    <xf numFmtId="49" fontId="5" fillId="0" borderId="9" xfId="1" applyNumberFormat="1" applyFont="1" applyBorder="1" applyAlignment="1" applyProtection="1">
      <alignment horizontal="center" vertical="top"/>
    </xf>
    <xf numFmtId="0" fontId="5" fillId="0" borderId="9" xfId="1" applyFont="1" applyBorder="1" applyAlignment="1" applyProtection="1">
      <alignment vertical="top"/>
    </xf>
    <xf numFmtId="0" fontId="30" fillId="0" borderId="0" xfId="1" applyFont="1" applyBorder="1" applyProtection="1"/>
    <xf numFmtId="0" fontId="24" fillId="0" borderId="9" xfId="1" applyFont="1" applyBorder="1" applyAlignment="1" applyProtection="1">
      <alignment horizontal="left" wrapText="1"/>
    </xf>
    <xf numFmtId="0" fontId="24" fillId="0" borderId="9" xfId="1" quotePrefix="1" applyFont="1" applyFill="1" applyBorder="1" applyAlignment="1" applyProtection="1">
      <alignment vertical="top" wrapText="1"/>
    </xf>
    <xf numFmtId="0" fontId="24" fillId="0" borderId="9" xfId="1" applyFont="1" applyFill="1" applyBorder="1" applyAlignment="1" applyProtection="1"/>
    <xf numFmtId="0" fontId="24" fillId="0" borderId="9" xfId="1" applyFont="1" applyBorder="1" applyAlignment="1" applyProtection="1">
      <alignment horizontal="left" vertical="top" wrapText="1"/>
    </xf>
    <xf numFmtId="0" fontId="24" fillId="0" borderId="9" xfId="1" applyFont="1" applyBorder="1" applyAlignment="1" applyProtection="1">
      <alignment horizontal="right" vertical="top"/>
    </xf>
    <xf numFmtId="0" fontId="24" fillId="0" borderId="9" xfId="1" applyFont="1" applyBorder="1" applyAlignment="1" applyProtection="1">
      <alignment vertical="top"/>
    </xf>
    <xf numFmtId="0" fontId="24" fillId="0" borderId="9" xfId="1" applyFont="1" applyBorder="1" applyAlignment="1" applyProtection="1">
      <alignment horizontal="center" vertical="top"/>
    </xf>
    <xf numFmtId="0" fontId="5" fillId="0" borderId="9" xfId="1" applyFont="1" applyFill="1" applyBorder="1" applyAlignment="1" applyProtection="1">
      <alignment vertical="top"/>
    </xf>
    <xf numFmtId="0" fontId="5" fillId="0" borderId="9" xfId="1" applyFont="1" applyFill="1" applyBorder="1" applyAlignment="1" applyProtection="1">
      <alignment horizontal="right" vertical="top"/>
    </xf>
    <xf numFmtId="0" fontId="5" fillId="0" borderId="9" xfId="1" applyFont="1" applyFill="1" applyBorder="1" applyAlignment="1" applyProtection="1">
      <alignment vertical="top" wrapText="1"/>
    </xf>
    <xf numFmtId="2" fontId="4" fillId="0" borderId="0" xfId="1" applyNumberFormat="1" applyFont="1" applyBorder="1" applyProtection="1"/>
    <xf numFmtId="0" fontId="24" fillId="0" borderId="9" xfId="1" applyFont="1" applyFill="1" applyBorder="1" applyAlignment="1" applyProtection="1">
      <alignment vertical="top"/>
    </xf>
    <xf numFmtId="4" fontId="24" fillId="0" borderId="9" xfId="44" applyFont="1" applyBorder="1" applyAlignment="1" applyProtection="1">
      <alignment horizontal="right" wrapText="1"/>
    </xf>
    <xf numFmtId="0" fontId="30" fillId="0" borderId="9" xfId="1" applyFont="1" applyBorder="1" applyAlignment="1" applyProtection="1">
      <alignment horizontal="right"/>
    </xf>
    <xf numFmtId="0" fontId="24" fillId="0" borderId="9" xfId="12" applyFont="1" applyBorder="1" applyAlignment="1" applyProtection="1">
      <alignment horizontal="right"/>
    </xf>
    <xf numFmtId="0" fontId="4" fillId="0" borderId="0" xfId="1" applyFont="1" applyBorder="1" applyAlignment="1" applyProtection="1">
      <alignment wrapText="1"/>
    </xf>
    <xf numFmtId="49" fontId="24" fillId="0" borderId="9" xfId="1" applyNumberFormat="1" applyFont="1" applyBorder="1" applyAlignment="1" applyProtection="1">
      <alignment horizontal="right" vertical="top"/>
    </xf>
    <xf numFmtId="4" fontId="24" fillId="0" borderId="9" xfId="44" applyFont="1" applyBorder="1" applyAlignment="1" applyProtection="1">
      <alignment wrapText="1"/>
      <protection locked="0"/>
    </xf>
    <xf numFmtId="4" fontId="24" fillId="0" borderId="9" xfId="44" applyFont="1" applyFill="1" applyBorder="1" applyProtection="1">
      <alignment horizontal="right" wrapText="1"/>
      <protection locked="0"/>
    </xf>
    <xf numFmtId="4" fontId="24" fillId="0" borderId="9" xfId="44" applyFont="1" applyFill="1" applyBorder="1" applyAlignment="1" applyProtection="1">
      <alignment horizontal="right" wrapText="1"/>
      <protection locked="0"/>
    </xf>
    <xf numFmtId="4" fontId="24" fillId="0" borderId="9" xfId="44" applyFont="1" applyBorder="1" applyAlignment="1" applyProtection="1">
      <alignment horizontal="right" wrapText="1"/>
      <protection locked="0"/>
    </xf>
    <xf numFmtId="0" fontId="4" fillId="0" borderId="0" xfId="1" applyFont="1" applyBorder="1" applyProtection="1">
      <protection locked="0"/>
    </xf>
    <xf numFmtId="4" fontId="24" fillId="15" borderId="9" xfId="44" applyFont="1" applyFill="1" applyBorder="1" applyProtection="1">
      <alignment horizontal="right" wrapText="1"/>
      <protection locked="0"/>
    </xf>
    <xf numFmtId="4" fontId="24" fillId="15" borderId="9" xfId="44" applyFont="1" applyFill="1" applyBorder="1" applyAlignment="1" applyProtection="1">
      <alignment horizontal="right" wrapText="1"/>
      <protection locked="0"/>
    </xf>
    <xf numFmtId="0" fontId="24" fillId="15" borderId="22" xfId="1" applyFont="1" applyFill="1" applyBorder="1" applyAlignment="1" applyProtection="1">
      <alignment horizontal="left" vertical="top" wrapText="1"/>
      <protection locked="0"/>
    </xf>
    <xf numFmtId="0" fontId="24" fillId="15" borderId="11" xfId="1" applyFont="1" applyFill="1" applyBorder="1" applyAlignment="1" applyProtection="1">
      <alignment horizontal="left" vertical="top" wrapText="1"/>
      <protection locked="0"/>
    </xf>
    <xf numFmtId="0" fontId="5" fillId="15" borderId="21" xfId="1" applyFont="1" applyFill="1" applyBorder="1" applyAlignment="1" applyProtection="1">
      <alignment horizontal="left" vertical="top" wrapText="1"/>
      <protection locked="0"/>
    </xf>
    <xf numFmtId="0" fontId="34" fillId="0" borderId="9" xfId="1" applyFont="1" applyBorder="1" applyAlignment="1" applyProtection="1">
      <alignment horizontal="left" vertical="center"/>
    </xf>
    <xf numFmtId="0" fontId="34" fillId="0" borderId="9" xfId="1" applyFont="1" applyBorder="1" applyAlignment="1" applyProtection="1">
      <alignment horizontal="center" vertical="center" wrapText="1"/>
    </xf>
    <xf numFmtId="0" fontId="34" fillId="0" borderId="9" xfId="1" applyFont="1" applyBorder="1" applyAlignment="1" applyProtection="1">
      <alignment horizontal="center" vertical="center"/>
    </xf>
    <xf numFmtId="0" fontId="35" fillId="0" borderId="0" xfId="1" applyFont="1" applyProtection="1"/>
    <xf numFmtId="0" fontId="36" fillId="0" borderId="9" xfId="1" applyFont="1" applyBorder="1" applyAlignment="1" applyProtection="1">
      <alignment horizontal="center" vertical="center"/>
    </xf>
    <xf numFmtId="4" fontId="3" fillId="0" borderId="9" xfId="1" applyNumberFormat="1" applyFont="1" applyBorder="1" applyAlignment="1" applyProtection="1">
      <alignment vertical="center" wrapText="1"/>
    </xf>
    <xf numFmtId="4" fontId="36" fillId="0" borderId="9" xfId="1" applyNumberFormat="1" applyFont="1" applyBorder="1" applyAlignment="1" applyProtection="1">
      <alignment horizontal="right" vertical="center"/>
    </xf>
    <xf numFmtId="4" fontId="3" fillId="0" borderId="9" xfId="44" applyFont="1" applyBorder="1" applyProtection="1">
      <alignment horizontal="right" wrapText="1"/>
    </xf>
    <xf numFmtId="0" fontId="3" fillId="0" borderId="9" xfId="1" applyBorder="1" applyProtection="1"/>
    <xf numFmtId="4" fontId="37" fillId="0" borderId="9" xfId="1" applyNumberFormat="1" applyFont="1" applyBorder="1" applyAlignment="1" applyProtection="1">
      <alignment vertical="center" wrapText="1"/>
    </xf>
    <xf numFmtId="4" fontId="37" fillId="0" borderId="9" xfId="44" applyFont="1" applyBorder="1" applyProtection="1">
      <alignment horizontal="right" wrapText="1"/>
    </xf>
    <xf numFmtId="49" fontId="35" fillId="0" borderId="9" xfId="1" applyNumberFormat="1" applyFont="1" applyBorder="1" applyAlignment="1" applyProtection="1">
      <alignment vertical="top"/>
    </xf>
    <xf numFmtId="0" fontId="35" fillId="0" borderId="9" xfId="1" applyFont="1" applyBorder="1" applyAlignment="1" applyProtection="1">
      <alignment vertical="top"/>
    </xf>
    <xf numFmtId="0" fontId="35" fillId="0" borderId="9" xfId="1" applyFont="1" applyBorder="1" applyAlignment="1" applyProtection="1">
      <alignment vertical="top" wrapText="1"/>
    </xf>
    <xf numFmtId="0" fontId="37" fillId="0" borderId="9" xfId="1" applyFont="1" applyBorder="1" applyAlignment="1" applyProtection="1">
      <alignment horizontal="center" vertical="top"/>
    </xf>
    <xf numFmtId="0" fontId="37" fillId="0" borderId="9" xfId="1" applyFont="1" applyBorder="1" applyAlignment="1" applyProtection="1">
      <alignment horizontal="center" vertical="top" wrapText="1"/>
    </xf>
    <xf numFmtId="0" fontId="3" fillId="0" borderId="9" xfId="1" applyBorder="1" applyAlignment="1" applyProtection="1">
      <alignment horizontal="right"/>
    </xf>
    <xf numFmtId="4" fontId="3" fillId="0" borderId="9" xfId="1" applyNumberFormat="1" applyBorder="1" applyAlignment="1" applyProtection="1">
      <alignment horizontal="right"/>
    </xf>
    <xf numFmtId="0" fontId="37" fillId="0" borderId="9" xfId="1" applyFont="1" applyBorder="1" applyAlignment="1" applyProtection="1">
      <alignment vertical="top"/>
    </xf>
    <xf numFmtId="0" fontId="37" fillId="0" borderId="9" xfId="1" applyFont="1" applyBorder="1" applyAlignment="1" applyProtection="1">
      <alignment vertical="top" wrapText="1"/>
    </xf>
    <xf numFmtId="0" fontId="37" fillId="0" borderId="9" xfId="1" applyFont="1" applyBorder="1" applyAlignment="1" applyProtection="1">
      <alignment horizontal="right"/>
    </xf>
    <xf numFmtId="1" fontId="37" fillId="0" borderId="9" xfId="1" applyNumberFormat="1" applyFont="1" applyBorder="1" applyAlignment="1" applyProtection="1">
      <alignment horizontal="right"/>
    </xf>
    <xf numFmtId="4" fontId="37" fillId="0" borderId="9" xfId="1" applyNumberFormat="1" applyFont="1" applyBorder="1" applyAlignment="1" applyProtection="1">
      <alignment horizontal="right"/>
    </xf>
    <xf numFmtId="0" fontId="35" fillId="0" borderId="9" xfId="1" applyFont="1" applyBorder="1" applyAlignment="1" applyProtection="1">
      <alignment horizontal="right"/>
    </xf>
    <xf numFmtId="1" fontId="35" fillId="0" borderId="9" xfId="1" applyNumberFormat="1" applyFont="1" applyBorder="1" applyAlignment="1" applyProtection="1">
      <alignment horizontal="right"/>
    </xf>
    <xf numFmtId="0" fontId="38" fillId="0" borderId="0" xfId="1" applyFont="1" applyProtection="1"/>
    <xf numFmtId="1" fontId="5" fillId="0" borderId="9" xfId="1" applyNumberFormat="1" applyFont="1" applyBorder="1" applyAlignment="1" applyProtection="1">
      <alignment horizontal="right" wrapText="1"/>
    </xf>
    <xf numFmtId="0" fontId="39" fillId="0" borderId="0" xfId="1" applyFont="1" applyProtection="1"/>
    <xf numFmtId="0" fontId="35" fillId="0" borderId="0" xfId="1" applyFont="1" applyAlignment="1" applyProtection="1">
      <alignment vertical="center"/>
    </xf>
    <xf numFmtId="49" fontId="37" fillId="0" borderId="9" xfId="1" applyNumberFormat="1" applyFont="1" applyBorder="1" applyAlignment="1" applyProtection="1">
      <alignment vertical="top"/>
    </xf>
    <xf numFmtId="1" fontId="37" fillId="0" borderId="9" xfId="1" applyNumberFormat="1" applyFont="1" applyBorder="1" applyAlignment="1" applyProtection="1">
      <alignment horizontal="right" wrapText="1"/>
    </xf>
    <xf numFmtId="49" fontId="5" fillId="0" borderId="9" xfId="1" applyNumberFormat="1" applyFont="1" applyBorder="1" applyAlignment="1" applyProtection="1">
      <alignment vertical="top"/>
    </xf>
    <xf numFmtId="0" fontId="35" fillId="0" borderId="9" xfId="1" applyFont="1" applyBorder="1" applyProtection="1"/>
    <xf numFmtId="4" fontId="3" fillId="0" borderId="9" xfId="1" applyNumberFormat="1" applyBorder="1" applyAlignment="1" applyProtection="1">
      <alignment horizontal="right" wrapText="1"/>
    </xf>
    <xf numFmtId="0" fontId="35" fillId="0" borderId="0" xfId="1" applyFont="1" applyAlignment="1" applyProtection="1">
      <alignment wrapText="1"/>
    </xf>
    <xf numFmtId="0" fontId="3" fillId="0" borderId="9" xfId="1" applyFont="1" applyBorder="1" applyAlignment="1" applyProtection="1">
      <alignment vertical="top"/>
    </xf>
    <xf numFmtId="0" fontId="5" fillId="0" borderId="9" xfId="1" applyFont="1" applyFill="1" applyBorder="1" applyAlignment="1" applyProtection="1">
      <alignment horizontal="right"/>
    </xf>
    <xf numFmtId="1" fontId="5" fillId="0" borderId="9" xfId="1" applyNumberFormat="1" applyFont="1" applyFill="1" applyBorder="1" applyAlignment="1" applyProtection="1">
      <alignment horizontal="right" wrapText="1"/>
    </xf>
    <xf numFmtId="0" fontId="41" fillId="0" borderId="9" xfId="1" applyFont="1" applyFill="1" applyBorder="1" applyProtection="1"/>
    <xf numFmtId="0" fontId="41" fillId="0" borderId="9" xfId="1" applyFont="1" applyFill="1" applyBorder="1" applyAlignment="1" applyProtection="1">
      <alignment horizontal="right"/>
    </xf>
    <xf numFmtId="0" fontId="42" fillId="0" borderId="9" xfId="1" applyFont="1" applyFill="1" applyBorder="1" applyAlignment="1" applyProtection="1">
      <alignment horizontal="right"/>
    </xf>
    <xf numFmtId="49" fontId="3" fillId="0" borderId="9" xfId="1" applyNumberFormat="1" applyFont="1" applyBorder="1" applyAlignment="1" applyProtection="1">
      <alignment horizontal="right" vertical="top"/>
    </xf>
    <xf numFmtId="0" fontId="3" fillId="0" borderId="9" xfId="1" applyFont="1" applyBorder="1" applyAlignment="1" applyProtection="1">
      <alignment horizontal="left"/>
    </xf>
    <xf numFmtId="0" fontId="3" fillId="0" borderId="9" xfId="1" applyFont="1" applyBorder="1" applyAlignment="1" applyProtection="1">
      <alignment horizontal="right"/>
    </xf>
    <xf numFmtId="4" fontId="35" fillId="0" borderId="0" xfId="1" applyNumberFormat="1" applyFont="1" applyProtection="1"/>
    <xf numFmtId="49" fontId="37" fillId="0" borderId="0" xfId="1" applyNumberFormat="1" applyFont="1" applyBorder="1" applyAlignment="1" applyProtection="1">
      <alignment horizontal="right" vertical="top"/>
    </xf>
    <xf numFmtId="0" fontId="37" fillId="0" borderId="0" xfId="1" applyFont="1" applyBorder="1" applyAlignment="1" applyProtection="1">
      <alignment vertical="top" wrapText="1"/>
    </xf>
    <xf numFmtId="0" fontId="37" fillId="0" borderId="0" xfId="1" applyFont="1" applyBorder="1" applyAlignment="1" applyProtection="1">
      <alignment horizontal="left"/>
    </xf>
    <xf numFmtId="0" fontId="37" fillId="0" borderId="0" xfId="1" applyFont="1" applyBorder="1" applyProtection="1"/>
    <xf numFmtId="4" fontId="37" fillId="0" borderId="0" xfId="1" applyNumberFormat="1" applyFont="1" applyBorder="1" applyProtection="1"/>
    <xf numFmtId="0" fontId="43" fillId="0" borderId="0" xfId="1" applyFont="1" applyBorder="1" applyAlignment="1" applyProtection="1">
      <alignment vertical="top"/>
    </xf>
    <xf numFmtId="0" fontId="43" fillId="0" borderId="0" xfId="1" applyFont="1" applyBorder="1" applyAlignment="1" applyProtection="1">
      <alignment vertical="top" wrapText="1"/>
    </xf>
    <xf numFmtId="0" fontId="43" fillId="0" borderId="0" xfId="1" applyFont="1" applyBorder="1" applyAlignment="1" applyProtection="1">
      <alignment horizontal="left"/>
    </xf>
    <xf numFmtId="0" fontId="43" fillId="0" borderId="0" xfId="1" applyFont="1" applyBorder="1" applyProtection="1"/>
    <xf numFmtId="4" fontId="43" fillId="0" borderId="0" xfId="1" applyNumberFormat="1" applyFont="1" applyBorder="1" applyProtection="1"/>
    <xf numFmtId="0" fontId="44" fillId="0" borderId="0" xfId="1" applyFont="1" applyBorder="1" applyAlignment="1" applyProtection="1">
      <alignment vertical="top"/>
    </xf>
    <xf numFmtId="0" fontId="44" fillId="0" borderId="0" xfId="1" applyFont="1" applyBorder="1" applyAlignment="1" applyProtection="1">
      <alignment vertical="top" wrapText="1"/>
    </xf>
    <xf numFmtId="0" fontId="44" fillId="0" borderId="0" xfId="1" applyFont="1" applyBorder="1" applyAlignment="1" applyProtection="1">
      <alignment horizontal="left"/>
    </xf>
    <xf numFmtId="0" fontId="44" fillId="0" borderId="0" xfId="1" applyFont="1" applyBorder="1" applyProtection="1"/>
    <xf numFmtId="4" fontId="44" fillId="0" borderId="0" xfId="1" applyNumberFormat="1" applyFont="1" applyBorder="1" applyProtection="1"/>
    <xf numFmtId="0" fontId="3" fillId="0" borderId="0" xfId="1" applyFont="1" applyBorder="1" applyAlignment="1" applyProtection="1">
      <alignment vertical="top"/>
    </xf>
    <xf numFmtId="0" fontId="3" fillId="0" borderId="0" xfId="1" applyFont="1" applyBorder="1" applyAlignment="1" applyProtection="1">
      <alignment vertical="top" wrapText="1"/>
    </xf>
    <xf numFmtId="0" fontId="3" fillId="0" borderId="0" xfId="1" applyFont="1" applyBorder="1" applyAlignment="1" applyProtection="1">
      <alignment horizontal="left"/>
    </xf>
    <xf numFmtId="0" fontId="3" fillId="0" borderId="0" xfId="1" applyFont="1" applyBorder="1" applyProtection="1"/>
    <xf numFmtId="4" fontId="3" fillId="0" borderId="0" xfId="1" applyNumberFormat="1" applyFont="1" applyBorder="1" applyProtection="1"/>
    <xf numFmtId="49" fontId="3" fillId="0" borderId="0" xfId="1" applyNumberFormat="1" applyFont="1" applyBorder="1" applyAlignment="1" applyProtection="1">
      <alignment vertical="top"/>
    </xf>
    <xf numFmtId="49" fontId="35" fillId="0" borderId="0" xfId="1" applyNumberFormat="1" applyFont="1" applyBorder="1" applyAlignment="1" applyProtection="1">
      <alignment vertical="top"/>
    </xf>
    <xf numFmtId="0" fontId="35" fillId="0" borderId="0" xfId="1" applyFont="1" applyBorder="1" applyAlignment="1" applyProtection="1">
      <alignment vertical="top"/>
    </xf>
    <xf numFmtId="0" fontId="35" fillId="0" borderId="0" xfId="1" applyFont="1" applyBorder="1" applyAlignment="1" applyProtection="1">
      <alignment vertical="top" wrapText="1"/>
    </xf>
    <xf numFmtId="0" fontId="35" fillId="0" borderId="0" xfId="1" applyFont="1" applyBorder="1" applyProtection="1"/>
    <xf numFmtId="0" fontId="34" fillId="0" borderId="9" xfId="1" applyFont="1" applyBorder="1" applyAlignment="1" applyProtection="1">
      <alignment horizontal="center" vertical="center" wrapText="1"/>
      <protection locked="0"/>
    </xf>
    <xf numFmtId="0" fontId="34" fillId="0" borderId="9" xfId="1" applyFont="1" applyBorder="1" applyAlignment="1" applyProtection="1">
      <alignment horizontal="left" vertical="center"/>
      <protection locked="0"/>
    </xf>
    <xf numFmtId="4" fontId="36" fillId="0" borderId="9" xfId="1" applyNumberFormat="1" applyFont="1" applyBorder="1" applyAlignment="1" applyProtection="1">
      <alignment horizontal="right" vertical="center"/>
      <protection locked="0"/>
    </xf>
    <xf numFmtId="0" fontId="3" fillId="0" borderId="9" xfId="1" applyBorder="1" applyProtection="1">
      <protection locked="0"/>
    </xf>
    <xf numFmtId="0" fontId="3" fillId="0" borderId="9" xfId="1" applyBorder="1" applyAlignment="1" applyProtection="1">
      <alignment horizontal="right"/>
      <protection locked="0"/>
    </xf>
    <xf numFmtId="0" fontId="3" fillId="15" borderId="9" xfId="1" applyFill="1" applyBorder="1" applyAlignment="1" applyProtection="1">
      <alignment horizontal="right"/>
      <protection locked="0"/>
    </xf>
    <xf numFmtId="0" fontId="3" fillId="15" borderId="9" xfId="1" applyFill="1" applyBorder="1" applyAlignment="1" applyProtection="1">
      <alignment horizontal="right" wrapText="1"/>
      <protection locked="0"/>
    </xf>
    <xf numFmtId="0" fontId="28" fillId="0" borderId="9" xfId="1" applyFont="1" applyBorder="1" applyAlignment="1" applyProtection="1">
      <alignment horizontal="center" vertical="top"/>
    </xf>
    <xf numFmtId="0" fontId="28" fillId="0" borderId="9" xfId="1" applyFont="1" applyBorder="1" applyAlignment="1" applyProtection="1">
      <alignment horizontal="right"/>
    </xf>
    <xf numFmtId="0" fontId="29" fillId="0" borderId="9" xfId="1" applyFont="1" applyBorder="1" applyAlignment="1" applyProtection="1">
      <alignment horizontal="center" vertical="top"/>
    </xf>
    <xf numFmtId="0" fontId="29" fillId="0" borderId="9" xfId="1" applyFont="1" applyBorder="1" applyAlignment="1" applyProtection="1">
      <alignment horizontal="right"/>
    </xf>
    <xf numFmtId="4" fontId="29" fillId="0" borderId="9" xfId="1" applyNumberFormat="1" applyFont="1" applyBorder="1" applyAlignment="1" applyProtection="1">
      <alignment horizontal="right"/>
    </xf>
    <xf numFmtId="4" fontId="5" fillId="0" borderId="9" xfId="44" applyFont="1" applyBorder="1" applyAlignment="1" applyProtection="1">
      <alignment horizontal="right" wrapText="1"/>
    </xf>
    <xf numFmtId="1" fontId="24" fillId="0" borderId="9" xfId="1" applyNumberFormat="1" applyFont="1" applyBorder="1" applyAlignment="1" applyProtection="1">
      <alignment horizontal="left" vertical="top"/>
    </xf>
    <xf numFmtId="0" fontId="4" fillId="0" borderId="9" xfId="1" applyFont="1" applyBorder="1" applyAlignment="1" applyProtection="1">
      <alignment horizontal="right" wrapText="1"/>
    </xf>
    <xf numFmtId="49" fontId="24" fillId="0" borderId="9" xfId="1" applyNumberFormat="1" applyFont="1" applyBorder="1" applyAlignment="1" applyProtection="1">
      <alignment horizontal="center" vertical="center"/>
    </xf>
    <xf numFmtId="1" fontId="24" fillId="0" borderId="9" xfId="1" applyNumberFormat="1" applyFont="1" applyBorder="1" applyAlignment="1" applyProtection="1">
      <alignment horizontal="center" vertical="top"/>
    </xf>
    <xf numFmtId="0" fontId="5" fillId="0" borderId="9" xfId="1" applyFont="1" applyBorder="1" applyAlignment="1" applyProtection="1">
      <alignment horizontal="left" vertical="top" wrapText="1"/>
    </xf>
    <xf numFmtId="0" fontId="32" fillId="0" borderId="9" xfId="13" applyFont="1" applyBorder="1" applyAlignment="1" applyProtection="1">
      <alignment vertical="top" wrapText="1"/>
    </xf>
    <xf numFmtId="0" fontId="32" fillId="0" borderId="9" xfId="1" applyFont="1" applyBorder="1" applyAlignment="1" applyProtection="1">
      <alignment horizontal="right"/>
    </xf>
    <xf numFmtId="4" fontId="32" fillId="0" borderId="9" xfId="44" applyFont="1" applyBorder="1" applyAlignment="1" applyProtection="1">
      <alignment horizontal="right" wrapText="1"/>
    </xf>
    <xf numFmtId="0" fontId="4" fillId="0" borderId="0" xfId="1" applyFont="1" applyBorder="1" applyAlignment="1" applyProtection="1">
      <alignment horizontal="left"/>
    </xf>
    <xf numFmtId="0" fontId="5" fillId="0" borderId="9" xfId="1" applyFont="1" applyBorder="1" applyAlignment="1" applyProtection="1">
      <alignment horizontal="justify" wrapText="1"/>
    </xf>
    <xf numFmtId="0" fontId="24" fillId="0" borderId="9" xfId="13" applyFont="1" applyFill="1" applyBorder="1" applyAlignment="1" applyProtection="1">
      <alignment horizontal="right" wrapText="1"/>
    </xf>
    <xf numFmtId="0" fontId="5" fillId="0" borderId="9" xfId="1" applyFont="1" applyBorder="1" applyAlignment="1" applyProtection="1">
      <alignment horizontal="left" vertical="top"/>
    </xf>
    <xf numFmtId="0" fontId="5" fillId="0" borderId="9" xfId="1" applyFont="1" applyBorder="1" applyAlignment="1" applyProtection="1">
      <alignment horizontal="right" wrapText="1"/>
    </xf>
    <xf numFmtId="49" fontId="4" fillId="0" borderId="0" xfId="1" applyNumberFormat="1" applyFont="1" applyBorder="1" applyAlignment="1" applyProtection="1">
      <alignment horizontal="center" vertical="top"/>
    </xf>
    <xf numFmtId="0" fontId="28" fillId="0" borderId="9" xfId="1" applyFont="1" applyBorder="1" applyAlignment="1" applyProtection="1">
      <alignment horizontal="right"/>
      <protection locked="0"/>
    </xf>
    <xf numFmtId="4" fontId="5" fillId="0" borderId="9" xfId="44" applyFont="1" applyBorder="1" applyAlignment="1" applyProtection="1">
      <alignment horizontal="right" wrapText="1"/>
      <protection locked="0"/>
    </xf>
    <xf numFmtId="4" fontId="32" fillId="0" borderId="9" xfId="44" applyFont="1" applyBorder="1" applyAlignment="1" applyProtection="1">
      <alignment horizontal="right" wrapText="1"/>
      <protection locked="0"/>
    </xf>
    <xf numFmtId="0" fontId="24" fillId="15" borderId="9" xfId="1" applyFont="1" applyFill="1" applyBorder="1" applyAlignment="1" applyProtection="1">
      <alignment horizontal="right" wrapText="1"/>
      <protection locked="0"/>
    </xf>
    <xf numFmtId="0" fontId="24" fillId="15" borderId="9" xfId="13" applyFont="1" applyFill="1" applyBorder="1" applyAlignment="1" applyProtection="1">
      <alignment horizontal="right" wrapText="1"/>
      <protection locked="0"/>
    </xf>
    <xf numFmtId="0" fontId="3" fillId="0" borderId="13" xfId="10" applyBorder="1" applyProtection="1"/>
    <xf numFmtId="0" fontId="37" fillId="0" borderId="14" xfId="10" applyFont="1" applyBorder="1" applyProtection="1"/>
    <xf numFmtId="0" fontId="3" fillId="0" borderId="14" xfId="10" applyBorder="1" applyProtection="1"/>
    <xf numFmtId="0" fontId="45" fillId="0" borderId="15" xfId="10" applyFont="1" applyBorder="1" applyAlignment="1" applyProtection="1">
      <alignment horizontal="right" vertical="center"/>
    </xf>
    <xf numFmtId="0" fontId="3" fillId="0" borderId="0" xfId="10" applyProtection="1"/>
    <xf numFmtId="0" fontId="3" fillId="0" borderId="16" xfId="10" applyBorder="1" applyProtection="1"/>
    <xf numFmtId="0" fontId="37" fillId="0" borderId="0" xfId="10" applyFont="1" applyBorder="1" applyProtection="1"/>
    <xf numFmtId="0" fontId="3" fillId="0" borderId="0" xfId="10" applyBorder="1" applyProtection="1"/>
    <xf numFmtId="4" fontId="37" fillId="0" borderId="17" xfId="10" applyNumberFormat="1" applyFont="1" applyBorder="1" applyProtection="1"/>
    <xf numFmtId="0" fontId="3" fillId="0" borderId="0" xfId="10" applyFont="1" applyBorder="1" applyProtection="1"/>
    <xf numFmtId="0" fontId="3" fillId="0" borderId="18" xfId="10" applyBorder="1" applyProtection="1"/>
    <xf numFmtId="0" fontId="37" fillId="0" borderId="19" xfId="10" applyFont="1" applyBorder="1" applyProtection="1"/>
    <xf numFmtId="0" fontId="3" fillId="0" borderId="19" xfId="10" applyBorder="1" applyProtection="1"/>
    <xf numFmtId="4" fontId="37" fillId="14" borderId="20" xfId="10" applyNumberFormat="1" applyFont="1" applyFill="1" applyBorder="1" applyProtection="1"/>
    <xf numFmtId="4" fontId="3" fillId="0" borderId="0" xfId="10" applyNumberFormat="1" applyBorder="1" applyProtection="1"/>
    <xf numFmtId="0" fontId="3" fillId="0" borderId="21" xfId="10" applyFont="1" applyBorder="1" applyProtection="1"/>
    <xf numFmtId="0" fontId="37" fillId="0" borderId="22" xfId="10" applyFont="1" applyBorder="1" applyAlignment="1" applyProtection="1">
      <alignment horizontal="left" wrapText="1"/>
    </xf>
    <xf numFmtId="0" fontId="3" fillId="0" borderId="22" xfId="10" applyBorder="1" applyProtection="1"/>
    <xf numFmtId="4" fontId="37" fillId="0" borderId="11" xfId="40" applyNumberFormat="1" applyFont="1" applyBorder="1" applyProtection="1"/>
    <xf numFmtId="0" fontId="37" fillId="0" borderId="0" xfId="10" applyFont="1" applyBorder="1" applyAlignment="1" applyProtection="1">
      <alignment horizontal="left" wrapText="1"/>
    </xf>
    <xf numFmtId="4" fontId="0" fillId="0" borderId="0" xfId="40" applyNumberFormat="1" applyFont="1" applyBorder="1" applyProtection="1"/>
    <xf numFmtId="0" fontId="37" fillId="0" borderId="22" xfId="10" applyFont="1" applyBorder="1" applyProtection="1"/>
    <xf numFmtId="4" fontId="3" fillId="0" borderId="13" xfId="1" applyNumberFormat="1" applyFont="1" applyBorder="1" applyAlignment="1" applyProtection="1">
      <alignment vertical="center" wrapText="1"/>
    </xf>
    <xf numFmtId="4" fontId="0" fillId="0" borderId="15" xfId="40" applyNumberFormat="1" applyFont="1" applyBorder="1" applyProtection="1"/>
    <xf numFmtId="4" fontId="3" fillId="0" borderId="16" xfId="1" applyNumberFormat="1" applyFont="1" applyBorder="1" applyAlignment="1" applyProtection="1">
      <alignment vertical="center" wrapText="1"/>
    </xf>
    <xf numFmtId="4" fontId="0" fillId="0" borderId="17" xfId="40" applyNumberFormat="1" applyFont="1" applyBorder="1" applyProtection="1"/>
    <xf numFmtId="4" fontId="3" fillId="0" borderId="17" xfId="10" applyNumberFormat="1" applyBorder="1" applyProtection="1"/>
    <xf numFmtId="4" fontId="37" fillId="0" borderId="21" xfId="10" applyNumberFormat="1" applyFont="1" applyBorder="1" applyAlignment="1" applyProtection="1">
      <alignment vertical="center" wrapText="1"/>
    </xf>
    <xf numFmtId="4" fontId="36" fillId="0" borderId="9" xfId="48" applyNumberFormat="1" applyFont="1" applyBorder="1" applyAlignment="1" applyProtection="1">
      <alignment horizontal="right"/>
      <protection locked="0"/>
    </xf>
    <xf numFmtId="4" fontId="47" fillId="0" borderId="9" xfId="48" applyNumberFormat="1" applyFont="1" applyBorder="1" applyAlignment="1" applyProtection="1">
      <alignment horizontal="right" vertical="center"/>
      <protection locked="0"/>
    </xf>
    <xf numFmtId="4" fontId="36" fillId="16" borderId="28" xfId="48" applyNumberFormat="1" applyFont="1" applyFill="1" applyBorder="1" applyAlignment="1" applyProtection="1">
      <alignment horizontal="right"/>
      <protection locked="0"/>
    </xf>
    <xf numFmtId="4" fontId="36" fillId="16" borderId="9" xfId="48" applyNumberFormat="1" applyFont="1" applyFill="1" applyBorder="1" applyAlignment="1" applyProtection="1">
      <alignment horizontal="right"/>
      <protection locked="0"/>
    </xf>
    <xf numFmtId="4" fontId="3" fillId="16" borderId="9" xfId="48" applyNumberFormat="1" applyFont="1" applyFill="1" applyBorder="1" applyAlignment="1" applyProtection="1">
      <alignment horizontal="right"/>
      <protection locked="0"/>
    </xf>
    <xf numFmtId="4" fontId="3" fillId="16" borderId="9" xfId="48" applyNumberFormat="1" applyFont="1" applyFill="1" applyBorder="1" applyAlignment="1" applyProtection="1">
      <alignment horizontal="right" vertical="center"/>
      <protection locked="0"/>
    </xf>
    <xf numFmtId="4" fontId="36" fillId="16" borderId="9" xfId="48" applyNumberFormat="1" applyFont="1" applyFill="1" applyBorder="1" applyAlignment="1" applyProtection="1">
      <alignment horizontal="right" vertical="center"/>
      <protection locked="0"/>
    </xf>
    <xf numFmtId="4" fontId="36" fillId="16" borderId="37" xfId="48" applyNumberFormat="1" applyFont="1" applyFill="1" applyBorder="1" applyAlignment="1" applyProtection="1">
      <alignment horizontal="right" vertical="center"/>
      <protection locked="0"/>
    </xf>
    <xf numFmtId="4" fontId="36" fillId="16" borderId="9" xfId="48" applyNumberFormat="1" applyFont="1" applyFill="1" applyBorder="1" applyAlignment="1">
      <alignment horizontal="right"/>
    </xf>
    <xf numFmtId="4" fontId="36" fillId="16" borderId="28" xfId="48" applyNumberFormat="1" applyFont="1" applyFill="1" applyBorder="1" applyAlignment="1">
      <alignment horizontal="right"/>
    </xf>
    <xf numFmtId="0" fontId="1" fillId="0" borderId="0" xfId="48" applyBorder="1"/>
    <xf numFmtId="0" fontId="3" fillId="0" borderId="0" xfId="17" applyNumberFormat="1" applyFont="1" applyBorder="1" applyAlignment="1">
      <alignment vertical="top" wrapText="1"/>
    </xf>
    <xf numFmtId="4" fontId="3" fillId="16" borderId="47" xfId="48" applyNumberFormat="1" applyFont="1" applyFill="1" applyBorder="1" applyAlignment="1" applyProtection="1">
      <alignment horizontal="right"/>
      <protection locked="0"/>
    </xf>
    <xf numFmtId="4" fontId="36" fillId="0" borderId="61" xfId="48" applyNumberFormat="1" applyFont="1" applyBorder="1" applyAlignment="1" applyProtection="1">
      <alignment horizontal="right"/>
      <protection locked="0"/>
    </xf>
    <xf numFmtId="0" fontId="3" fillId="16" borderId="22" xfId="17" applyNumberFormat="1" applyFont="1" applyFill="1" applyBorder="1" applyAlignment="1" applyProtection="1">
      <alignment horizontal="left" vertical="top" wrapText="1"/>
      <protection locked="0"/>
    </xf>
    <xf numFmtId="0" fontId="3" fillId="16" borderId="11" xfId="17" applyNumberFormat="1" applyFont="1" applyFill="1" applyBorder="1" applyAlignment="1" applyProtection="1">
      <alignment horizontal="left" vertical="top" wrapText="1"/>
      <protection locked="0"/>
    </xf>
    <xf numFmtId="0" fontId="37" fillId="16" borderId="21" xfId="17" applyNumberFormat="1" applyFont="1" applyFill="1" applyBorder="1" applyAlignment="1" applyProtection="1">
      <alignment horizontal="left" vertical="top" wrapText="1"/>
      <protection locked="0"/>
    </xf>
    <xf numFmtId="4" fontId="36" fillId="16" borderId="47" xfId="48" applyNumberFormat="1" applyFont="1" applyFill="1" applyBorder="1" applyAlignment="1" applyProtection="1">
      <alignment horizontal="right"/>
      <protection locked="0"/>
    </xf>
    <xf numFmtId="4" fontId="3" fillId="16" borderId="9" xfId="0" applyNumberFormat="1" applyFont="1" applyFill="1" applyBorder="1" applyAlignment="1" applyProtection="1">
      <alignment horizontal="right"/>
      <protection locked="0"/>
    </xf>
    <xf numFmtId="4" fontId="36" fillId="16" borderId="61" xfId="48" applyNumberFormat="1" applyFont="1" applyFill="1" applyBorder="1" applyAlignment="1" applyProtection="1">
      <alignment horizontal="right"/>
      <protection locked="0"/>
    </xf>
    <xf numFmtId="0" fontId="1" fillId="0" borderId="0" xfId="48" applyProtection="1"/>
    <xf numFmtId="0" fontId="34" fillId="0" borderId="23" xfId="48" applyFont="1" applyBorder="1" applyAlignment="1" applyProtection="1">
      <alignment horizontal="left" vertical="center"/>
    </xf>
    <xf numFmtId="0" fontId="34" fillId="0" borderId="23" xfId="48" applyFont="1" applyBorder="1" applyAlignment="1" applyProtection="1">
      <alignment horizontal="center" vertical="center" wrapText="1"/>
    </xf>
    <xf numFmtId="0" fontId="34" fillId="0" borderId="23" xfId="48" applyFont="1" applyBorder="1" applyAlignment="1" applyProtection="1">
      <alignment horizontal="center" vertical="center"/>
    </xf>
    <xf numFmtId="0" fontId="34" fillId="0" borderId="39" xfId="48" applyFont="1" applyBorder="1" applyAlignment="1" applyProtection="1">
      <alignment horizontal="left" vertical="center"/>
    </xf>
    <xf numFmtId="0" fontId="34" fillId="0" borderId="40" xfId="48" applyFont="1" applyBorder="1" applyAlignment="1" applyProtection="1">
      <alignment horizontal="left" vertical="center"/>
    </xf>
    <xf numFmtId="0" fontId="34" fillId="0" borderId="41" xfId="48" applyFont="1" applyBorder="1" applyAlignment="1" applyProtection="1">
      <alignment horizontal="left" vertical="center"/>
    </xf>
    <xf numFmtId="0" fontId="36" fillId="0" borderId="42" xfId="48" applyFont="1" applyBorder="1" applyAlignment="1" applyProtection="1">
      <alignment horizontal="center" vertical="center"/>
    </xf>
    <xf numFmtId="4" fontId="3" fillId="0" borderId="42" xfId="48" applyNumberFormat="1" applyFont="1" applyBorder="1" applyAlignment="1" applyProtection="1">
      <alignment vertical="center" wrapText="1"/>
    </xf>
    <xf numFmtId="0" fontId="36" fillId="0" borderId="43" xfId="48" applyFont="1" applyBorder="1" applyAlignment="1" applyProtection="1">
      <alignment horizontal="center" vertical="center"/>
    </xf>
    <xf numFmtId="4" fontId="36" fillId="0" borderId="28" xfId="48" applyNumberFormat="1" applyFont="1" applyBorder="1" applyAlignment="1" applyProtection="1">
      <alignment horizontal="right" vertical="center"/>
    </xf>
    <xf numFmtId="4" fontId="36" fillId="0" borderId="44" xfId="48" applyNumberFormat="1" applyFont="1" applyBorder="1" applyAlignment="1" applyProtection="1">
      <alignment horizontal="right" vertical="center"/>
    </xf>
    <xf numFmtId="4" fontId="36" fillId="0" borderId="42" xfId="48" applyNumberFormat="1" applyFont="1" applyBorder="1" applyAlignment="1" applyProtection="1">
      <alignment horizontal="right" vertical="center"/>
    </xf>
    <xf numFmtId="0" fontId="36" fillId="0" borderId="45" xfId="48" applyFont="1" applyBorder="1" applyAlignment="1" applyProtection="1">
      <alignment horizontal="center" vertical="center"/>
    </xf>
    <xf numFmtId="4" fontId="3" fillId="0" borderId="45" xfId="48" applyNumberFormat="1" applyFont="1" applyBorder="1" applyAlignment="1" applyProtection="1">
      <alignment vertical="center" wrapText="1"/>
    </xf>
    <xf numFmtId="0" fontId="36" fillId="0" borderId="11" xfId="48" applyFont="1" applyBorder="1" applyAlignment="1" applyProtection="1">
      <alignment horizontal="center" vertical="center"/>
    </xf>
    <xf numFmtId="4" fontId="36" fillId="0" borderId="9" xfId="48" applyNumberFormat="1" applyFont="1" applyBorder="1" applyAlignment="1" applyProtection="1">
      <alignment horizontal="right" vertical="center"/>
    </xf>
    <xf numFmtId="4" fontId="36" fillId="0" borderId="21" xfId="48" applyNumberFormat="1" applyFont="1" applyBorder="1" applyAlignment="1" applyProtection="1">
      <alignment horizontal="right" vertical="center"/>
    </xf>
    <xf numFmtId="4" fontId="36" fillId="0" borderId="45" xfId="48" applyNumberFormat="1" applyFont="1" applyBorder="1" applyAlignment="1" applyProtection="1">
      <alignment horizontal="right" vertical="center"/>
    </xf>
    <xf numFmtId="0" fontId="36" fillId="0" borderId="46" xfId="48" applyFont="1" applyBorder="1" applyAlignment="1" applyProtection="1">
      <alignment horizontal="center" vertical="center"/>
    </xf>
    <xf numFmtId="4" fontId="3" fillId="0" borderId="46" xfId="48" applyNumberFormat="1" applyFont="1" applyBorder="1" applyAlignment="1" applyProtection="1">
      <alignment vertical="center" wrapText="1"/>
    </xf>
    <xf numFmtId="0" fontId="36" fillId="0" borderId="15" xfId="48" applyFont="1" applyBorder="1" applyAlignment="1" applyProtection="1">
      <alignment horizontal="center" vertical="center"/>
    </xf>
    <xf numFmtId="4" fontId="36" fillId="0" borderId="47" xfId="48" applyNumberFormat="1" applyFont="1" applyBorder="1" applyAlignment="1" applyProtection="1">
      <alignment horizontal="right" vertical="center"/>
    </xf>
    <xf numFmtId="4" fontId="36" fillId="0" borderId="13" xfId="48" applyNumberFormat="1" applyFont="1" applyBorder="1" applyAlignment="1" applyProtection="1">
      <alignment horizontal="right" vertical="center"/>
    </xf>
    <xf numFmtId="4" fontId="36" fillId="0" borderId="46" xfId="48" applyNumberFormat="1" applyFont="1" applyBorder="1" applyAlignment="1" applyProtection="1">
      <alignment horizontal="right" vertical="center"/>
    </xf>
    <xf numFmtId="9" fontId="36" fillId="0" borderId="15" xfId="48" applyNumberFormat="1" applyFont="1" applyBorder="1" applyAlignment="1" applyProtection="1">
      <alignment horizontal="center" vertical="center"/>
    </xf>
    <xf numFmtId="0" fontId="36" fillId="0" borderId="24" xfId="48" applyFont="1" applyBorder="1" applyAlignment="1" applyProtection="1">
      <alignment horizontal="center" vertical="center"/>
    </xf>
    <xf numFmtId="4" fontId="37" fillId="0" borderId="23" xfId="48" applyNumberFormat="1" applyFont="1" applyBorder="1" applyAlignment="1" applyProtection="1">
      <alignment vertical="center" wrapText="1"/>
    </xf>
    <xf numFmtId="0" fontId="36" fillId="0" borderId="48" xfId="48" applyFont="1" applyBorder="1" applyAlignment="1" applyProtection="1">
      <alignment horizontal="center" vertical="center"/>
    </xf>
    <xf numFmtId="4" fontId="36" fillId="0" borderId="49" xfId="48" applyNumberFormat="1" applyFont="1" applyBorder="1" applyAlignment="1" applyProtection="1">
      <alignment horizontal="right" vertical="center"/>
    </xf>
    <xf numFmtId="4" fontId="36" fillId="0" borderId="50" xfId="48" applyNumberFormat="1" applyFont="1" applyBorder="1" applyAlignment="1" applyProtection="1">
      <alignment horizontal="right" vertical="center"/>
    </xf>
    <xf numFmtId="4" fontId="34" fillId="0" borderId="23" xfId="48" applyNumberFormat="1" applyFont="1" applyBorder="1" applyAlignment="1" applyProtection="1">
      <alignment horizontal="right" vertical="center"/>
    </xf>
    <xf numFmtId="0" fontId="36" fillId="0" borderId="24" xfId="48" applyFont="1" applyBorder="1" applyAlignment="1" applyProtection="1">
      <alignment horizontal="center" vertical="top"/>
    </xf>
    <xf numFmtId="4" fontId="3" fillId="0" borderId="25" xfId="48" applyNumberFormat="1" applyFont="1" applyBorder="1" applyAlignment="1" applyProtection="1">
      <alignment vertical="center" wrapText="1"/>
    </xf>
    <xf numFmtId="0" fontId="36" fillId="0" borderId="25" xfId="48" applyFont="1" applyBorder="1" applyAlignment="1" applyProtection="1">
      <alignment horizontal="center" vertical="center"/>
    </xf>
    <xf numFmtId="4" fontId="36" fillId="0" borderId="25" xfId="48" applyNumberFormat="1" applyFont="1" applyBorder="1" applyAlignment="1" applyProtection="1">
      <alignment horizontal="right" vertical="center"/>
    </xf>
    <xf numFmtId="4" fontId="36" fillId="0" borderId="26" xfId="48" applyNumberFormat="1" applyFont="1" applyBorder="1" applyAlignment="1" applyProtection="1">
      <alignment horizontal="right" vertical="center"/>
    </xf>
    <xf numFmtId="0" fontId="34" fillId="0" borderId="24" xfId="48" applyFont="1" applyBorder="1" applyAlignment="1" applyProtection="1">
      <alignment horizontal="left" vertical="center"/>
    </xf>
    <xf numFmtId="0" fontId="34" fillId="0" borderId="25" xfId="48" applyFont="1" applyBorder="1" applyAlignment="1" applyProtection="1">
      <alignment horizontal="left" vertical="center"/>
    </xf>
    <xf numFmtId="0" fontId="34" fillId="0" borderId="26" xfId="48" applyFont="1" applyBorder="1" applyAlignment="1" applyProtection="1">
      <alignment horizontal="left" vertical="center"/>
    </xf>
    <xf numFmtId="0" fontId="36" fillId="0" borderId="27" xfId="48" applyFont="1" applyBorder="1" applyAlignment="1" applyProtection="1">
      <alignment horizontal="center" vertical="top"/>
    </xf>
    <xf numFmtId="4" fontId="3" fillId="0" borderId="28" xfId="48" applyNumberFormat="1" applyFont="1" applyBorder="1" applyAlignment="1" applyProtection="1">
      <alignment vertical="top" wrapText="1"/>
    </xf>
    <xf numFmtId="0" fontId="36" fillId="0" borderId="28" xfId="48" applyFont="1" applyBorder="1" applyAlignment="1" applyProtection="1">
      <alignment horizontal="center"/>
    </xf>
    <xf numFmtId="4" fontId="36" fillId="0" borderId="28" xfId="48" applyNumberFormat="1" applyFont="1" applyBorder="1" applyAlignment="1" applyProtection="1">
      <alignment horizontal="right"/>
    </xf>
    <xf numFmtId="4" fontId="36" fillId="0" borderId="29" xfId="48" applyNumberFormat="1" applyFont="1" applyBorder="1" applyAlignment="1" applyProtection="1">
      <alignment horizontal="right"/>
    </xf>
    <xf numFmtId="0" fontId="36" fillId="0" borderId="30" xfId="48" applyFont="1" applyBorder="1" applyAlignment="1" applyProtection="1">
      <alignment horizontal="center" vertical="top"/>
    </xf>
    <xf numFmtId="0" fontId="36" fillId="0" borderId="9" xfId="48" applyFont="1" applyBorder="1" applyAlignment="1" applyProtection="1">
      <alignment horizontal="center"/>
    </xf>
    <xf numFmtId="4" fontId="36" fillId="0" borderId="9" xfId="48" applyNumberFormat="1" applyFont="1" applyBorder="1" applyAlignment="1" applyProtection="1">
      <alignment horizontal="right"/>
    </xf>
    <xf numFmtId="4" fontId="36" fillId="0" borderId="31" xfId="48" applyNumberFormat="1" applyFont="1" applyBorder="1" applyAlignment="1" applyProtection="1">
      <alignment horizontal="right"/>
    </xf>
    <xf numFmtId="0" fontId="46" fillId="0" borderId="9" xfId="17" applyFont="1" applyFill="1" applyBorder="1" applyAlignment="1" applyProtection="1">
      <alignment vertical="top" wrapText="1"/>
    </xf>
    <xf numFmtId="0" fontId="3" fillId="0" borderId="9" xfId="48" applyFont="1" applyBorder="1" applyAlignment="1" applyProtection="1">
      <alignment vertical="top" wrapText="1"/>
    </xf>
    <xf numFmtId="0" fontId="3" fillId="0" borderId="51" xfId="48" applyFont="1" applyBorder="1" applyAlignment="1" applyProtection="1">
      <alignment horizontal="center" vertical="top"/>
    </xf>
    <xf numFmtId="0" fontId="40" fillId="0" borderId="49" xfId="48" applyFont="1" applyFill="1" applyBorder="1" applyAlignment="1" applyProtection="1">
      <alignment vertical="center" wrapText="1"/>
    </xf>
    <xf numFmtId="0" fontId="36" fillId="0" borderId="49" xfId="48" applyFont="1" applyBorder="1" applyAlignment="1" applyProtection="1">
      <alignment horizontal="center" vertical="center"/>
    </xf>
    <xf numFmtId="4" fontId="3" fillId="0" borderId="49" xfId="48" applyNumberFormat="1" applyFont="1" applyBorder="1" applyAlignment="1" applyProtection="1">
      <alignment horizontal="right" vertical="center"/>
    </xf>
    <xf numFmtId="4" fontId="34" fillId="0" borderId="52" xfId="48" applyNumberFormat="1" applyFont="1" applyBorder="1" applyAlignment="1" applyProtection="1">
      <alignment horizontal="right" vertical="center"/>
    </xf>
    <xf numFmtId="0" fontId="3" fillId="0" borderId="24" xfId="48" applyFont="1" applyBorder="1" applyAlignment="1" applyProtection="1">
      <alignment horizontal="center" vertical="top"/>
    </xf>
    <xf numFmtId="0" fontId="40" fillId="0" borderId="25" xfId="48" applyFont="1" applyFill="1" applyBorder="1" applyAlignment="1" applyProtection="1">
      <alignment vertical="center" wrapText="1"/>
    </xf>
    <xf numFmtId="4" fontId="3" fillId="0" borderId="25" xfId="48" applyNumberFormat="1" applyFont="1" applyBorder="1" applyAlignment="1" applyProtection="1">
      <alignment horizontal="right" vertical="center"/>
    </xf>
    <xf numFmtId="4" fontId="34" fillId="0" borderId="26" xfId="48" applyNumberFormat="1" applyFont="1" applyBorder="1" applyAlignment="1" applyProtection="1">
      <alignment horizontal="right" vertical="center"/>
    </xf>
    <xf numFmtId="0" fontId="3" fillId="0" borderId="30" xfId="48" applyFont="1" applyBorder="1" applyAlignment="1" applyProtection="1">
      <alignment horizontal="center" vertical="top"/>
    </xf>
    <xf numFmtId="4" fontId="3" fillId="0" borderId="9" xfId="49" applyNumberFormat="1" applyFont="1" applyBorder="1" applyAlignment="1" applyProtection="1">
      <alignment horizontal="left" vertical="top" wrapText="1"/>
    </xf>
    <xf numFmtId="0" fontId="36" fillId="0" borderId="32" xfId="48" applyFont="1" applyBorder="1" applyAlignment="1" applyProtection="1">
      <alignment horizontal="center" vertical="top"/>
    </xf>
    <xf numFmtId="0" fontId="36" fillId="0" borderId="34" xfId="48" applyFont="1" applyBorder="1" applyAlignment="1" applyProtection="1">
      <alignment horizontal="center" vertical="top"/>
    </xf>
    <xf numFmtId="4" fontId="3" fillId="0" borderId="9" xfId="17" applyNumberFormat="1" applyFont="1" applyBorder="1" applyAlignment="1" applyProtection="1">
      <alignment vertical="top" wrapText="1"/>
    </xf>
    <xf numFmtId="0" fontId="36" fillId="0" borderId="30" xfId="48" applyFont="1" applyBorder="1" applyAlignment="1" applyProtection="1">
      <alignment horizontal="center" vertical="top"/>
    </xf>
    <xf numFmtId="0" fontId="36" fillId="0" borderId="9" xfId="48" applyFont="1" applyBorder="1" applyAlignment="1" applyProtection="1">
      <alignment horizontal="left" vertical="top" wrapText="1"/>
    </xf>
    <xf numFmtId="0" fontId="36" fillId="0" borderId="32" xfId="48" applyFont="1" applyBorder="1" applyAlignment="1" applyProtection="1">
      <alignment horizontal="center" vertical="top"/>
    </xf>
    <xf numFmtId="4" fontId="3" fillId="0" borderId="47" xfId="48" applyNumberFormat="1" applyFont="1" applyBorder="1" applyAlignment="1" applyProtection="1">
      <alignment vertical="top" wrapText="1"/>
    </xf>
    <xf numFmtId="0" fontId="36" fillId="0" borderId="47" xfId="48" applyFont="1" applyBorder="1" applyAlignment="1" applyProtection="1">
      <alignment horizontal="center"/>
    </xf>
    <xf numFmtId="4" fontId="36" fillId="0" borderId="47" xfId="48" applyNumberFormat="1" applyFont="1" applyBorder="1" applyAlignment="1" applyProtection="1">
      <alignment horizontal="right"/>
    </xf>
    <xf numFmtId="4" fontId="36" fillId="0" borderId="53" xfId="48" applyNumberFormat="1" applyFont="1" applyBorder="1" applyAlignment="1" applyProtection="1">
      <alignment horizontal="right"/>
    </xf>
    <xf numFmtId="4" fontId="3" fillId="0" borderId="9" xfId="48" applyNumberFormat="1" applyFont="1" applyBorder="1" applyAlignment="1" applyProtection="1">
      <alignment wrapText="1"/>
    </xf>
    <xf numFmtId="4" fontId="3" fillId="0" borderId="9" xfId="48" applyNumberFormat="1" applyFont="1" applyBorder="1" applyAlignment="1" applyProtection="1"/>
    <xf numFmtId="49" fontId="3" fillId="0" borderId="9" xfId="48" applyNumberFormat="1" applyFont="1" applyBorder="1" applyAlignment="1" applyProtection="1"/>
    <xf numFmtId="0" fontId="3" fillId="0" borderId="54" xfId="48" applyFont="1" applyBorder="1" applyAlignment="1" applyProtection="1">
      <alignment horizontal="center" vertical="top"/>
    </xf>
    <xf numFmtId="4" fontId="3" fillId="0" borderId="9" xfId="48" applyNumberFormat="1" applyFont="1" applyBorder="1" applyAlignment="1" applyProtection="1">
      <alignment horizontal="right"/>
    </xf>
    <xf numFmtId="0" fontId="36" fillId="0" borderId="51" xfId="48" applyFont="1" applyBorder="1" applyAlignment="1" applyProtection="1">
      <alignment horizontal="center" vertical="top"/>
    </xf>
    <xf numFmtId="4" fontId="3" fillId="0" borderId="9" xfId="50" applyNumberFormat="1" applyFont="1" applyBorder="1" applyAlignment="1" applyProtection="1">
      <alignment vertical="top" wrapText="1"/>
    </xf>
    <xf numFmtId="4" fontId="3" fillId="0" borderId="9" xfId="48" applyNumberFormat="1" applyFont="1" applyBorder="1" applyAlignment="1" applyProtection="1">
      <alignment vertical="top"/>
    </xf>
    <xf numFmtId="0" fontId="1" fillId="0" borderId="0" xfId="48" applyFont="1" applyBorder="1" applyAlignment="1" applyProtection="1">
      <alignment horizontal="center"/>
    </xf>
    <xf numFmtId="0" fontId="1" fillId="0" borderId="0" xfId="48" applyFont="1" applyBorder="1" applyAlignment="1" applyProtection="1">
      <alignment horizontal="left"/>
    </xf>
    <xf numFmtId="0" fontId="1" fillId="0" borderId="0" xfId="48" applyFont="1" applyBorder="1" applyAlignment="1" applyProtection="1">
      <alignment horizontal="center" vertical="center"/>
    </xf>
    <xf numFmtId="0" fontId="1" fillId="0" borderId="0" xfId="48" applyFont="1" applyBorder="1" applyAlignment="1" applyProtection="1">
      <alignment horizontal="right" vertical="center"/>
    </xf>
  </cellXfs>
  <cellStyles count="51">
    <cellStyle name="Accent1" xfId="20"/>
    <cellStyle name="Accent2" xfId="21"/>
    <cellStyle name="Accent3" xfId="22"/>
    <cellStyle name="Accent4" xfId="23"/>
    <cellStyle name="Accent5" xfId="24"/>
    <cellStyle name="Accent6" xfId="25"/>
    <cellStyle name="Alec1" xfId="44"/>
    <cellStyle name="Bad" xfId="26"/>
    <cellStyle name="Calculation" xfId="27"/>
    <cellStyle name="Check Cell" xfId="28"/>
    <cellStyle name="Explanatory Text" xfId="29"/>
    <cellStyle name="Heading 1" xfId="30"/>
    <cellStyle name="Heading 2" xfId="31"/>
    <cellStyle name="Heading 3" xfId="32"/>
    <cellStyle name="Heading 4" xfId="33"/>
    <cellStyle name="Input" xfId="34"/>
    <cellStyle name="Linked Cell" xfId="35"/>
    <cellStyle name="Navadno" xfId="0" builtinId="0"/>
    <cellStyle name="Navadno 11" xfId="1"/>
    <cellStyle name="Navadno 12" xfId="2"/>
    <cellStyle name="Navadno 13" xfId="3"/>
    <cellStyle name="Navadno 14" xfId="4"/>
    <cellStyle name="Navadno 15" xfId="5"/>
    <cellStyle name="Navadno 16" xfId="6"/>
    <cellStyle name="Navadno 17" xfId="7"/>
    <cellStyle name="Navadno 18" xfId="8"/>
    <cellStyle name="Navadno 19" xfId="9"/>
    <cellStyle name="Navadno 2" xfId="10"/>
    <cellStyle name="Navadno 2 2" xfId="39"/>
    <cellStyle name="Navadno 25" xfId="11"/>
    <cellStyle name="Navadno 3" xfId="18"/>
    <cellStyle name="Navadno 37" xfId="12"/>
    <cellStyle name="Navadno 4" xfId="13"/>
    <cellStyle name="Navadno 42" xfId="14"/>
    <cellStyle name="Navadno 5" xfId="45"/>
    <cellStyle name="Navadno 6" xfId="15"/>
    <cellStyle name="Navadno 7" xfId="46"/>
    <cellStyle name="Navadno 8" xfId="16"/>
    <cellStyle name="Navadno 9" xfId="48"/>
    <cellStyle name="Navadno_449-99" xfId="50"/>
    <cellStyle name="Neutral" xfId="36"/>
    <cellStyle name="Normal 6" xfId="49"/>
    <cellStyle name="Normal_kanal S1" xfId="17"/>
    <cellStyle name="Note" xfId="37"/>
    <cellStyle name="Odstotek 2" xfId="19"/>
    <cellStyle name="Odstotek 3" xfId="47"/>
    <cellStyle name="Total" xfId="38"/>
    <cellStyle name="Valuta" xfId="43" builtinId="4"/>
    <cellStyle name="Valuta 2" xfId="40"/>
    <cellStyle name="Vejica 2" xfId="41"/>
    <cellStyle name="Vejica 3" xfId="42"/>
  </cellStyles>
  <dxfs count="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G48"/>
  <sheetViews>
    <sheetView tabSelected="1" view="pageBreakPreview" zoomScaleNormal="100" zoomScaleSheetLayoutView="100" workbookViewId="0">
      <selection activeCell="D59" sqref="D59"/>
    </sheetView>
  </sheetViews>
  <sheetFormatPr defaultColWidth="8.85546875" defaultRowHeight="12.75" x14ac:dyDescent="0.2"/>
  <cols>
    <col min="1" max="1" width="8.85546875" style="159"/>
    <col min="2" max="2" width="4.140625" style="159" bestFit="1" customWidth="1"/>
    <col min="3" max="3" width="31.28515625" style="159" customWidth="1"/>
    <col min="4" max="4" width="40.85546875" style="159" customWidth="1"/>
    <col min="5" max="5" width="13.140625" style="159" customWidth="1"/>
    <col min="6" max="6" width="3" style="159" customWidth="1"/>
    <col min="7" max="7" width="10.140625" style="159" bestFit="1" customWidth="1"/>
    <col min="8" max="16384" width="8.85546875" style="159"/>
  </cols>
  <sheetData>
    <row r="2" spans="2:6" ht="15" x14ac:dyDescent="0.25">
      <c r="B2" s="171"/>
      <c r="C2" s="172" t="s">
        <v>208</v>
      </c>
      <c r="D2" s="173"/>
      <c r="E2" s="201" t="s">
        <v>342</v>
      </c>
      <c r="F2" s="174"/>
    </row>
    <row r="4" spans="2:6" x14ac:dyDescent="0.2">
      <c r="B4" s="162" t="s">
        <v>27</v>
      </c>
      <c r="C4" s="163" t="s">
        <v>55</v>
      </c>
      <c r="E4" s="164">
        <f>+'Rekapitukacija vodovod'!D11</f>
        <v>0</v>
      </c>
      <c r="F4" s="164"/>
    </row>
    <row r="5" spans="2:6" x14ac:dyDescent="0.2">
      <c r="B5" s="162"/>
      <c r="C5" s="163"/>
      <c r="E5" s="165"/>
      <c r="F5" s="165"/>
    </row>
    <row r="6" spans="2:6" x14ac:dyDescent="0.2">
      <c r="B6" s="162" t="s">
        <v>28</v>
      </c>
      <c r="C6" s="158" t="s">
        <v>165</v>
      </c>
      <c r="D6" s="166"/>
      <c r="E6" s="164">
        <f>+'Rekapitukacija vodovod'!D17</f>
        <v>0</v>
      </c>
      <c r="F6" s="164"/>
    </row>
    <row r="7" spans="2:6" x14ac:dyDescent="0.2">
      <c r="B7" s="162"/>
      <c r="C7" s="158"/>
      <c r="D7" s="166"/>
      <c r="E7" s="164"/>
      <c r="F7" s="164"/>
    </row>
    <row r="8" spans="2:6" x14ac:dyDescent="0.2">
      <c r="B8" s="162" t="s">
        <v>28</v>
      </c>
      <c r="C8" s="158" t="s">
        <v>166</v>
      </c>
      <c r="D8" s="166"/>
      <c r="E8" s="164">
        <f>+'Rekapitukacija vodovod'!D28</f>
        <v>0</v>
      </c>
      <c r="F8" s="164"/>
    </row>
    <row r="9" spans="2:6" x14ac:dyDescent="0.2">
      <c r="B9" s="157"/>
      <c r="C9" s="158"/>
    </row>
    <row r="10" spans="2:6" x14ac:dyDescent="0.2">
      <c r="B10" s="167" t="s">
        <v>29</v>
      </c>
      <c r="C10" s="168" t="s">
        <v>112</v>
      </c>
      <c r="D10" s="169"/>
      <c r="E10" s="170">
        <f>+'Rekapitukacija vodovod'!D23</f>
        <v>0</v>
      </c>
      <c r="F10" s="200"/>
    </row>
    <row r="11" spans="2:6" x14ac:dyDescent="0.2">
      <c r="B11" s="162"/>
      <c r="C11" s="158"/>
      <c r="D11" s="166"/>
      <c r="E11" s="164"/>
      <c r="F11" s="164"/>
    </row>
    <row r="12" spans="2:6" ht="15" x14ac:dyDescent="0.25">
      <c r="B12" s="171"/>
      <c r="C12" s="175" t="s">
        <v>336</v>
      </c>
      <c r="D12" s="173"/>
      <c r="E12" s="176">
        <f>SUM(E4:E11)</f>
        <v>0</v>
      </c>
      <c r="F12" s="176"/>
    </row>
    <row r="13" spans="2:6" x14ac:dyDescent="0.2">
      <c r="B13" s="157"/>
      <c r="C13" s="161"/>
      <c r="E13" s="160"/>
      <c r="F13" s="160"/>
    </row>
    <row r="14" spans="2:6" x14ac:dyDescent="0.2">
      <c r="B14" s="157"/>
      <c r="C14" s="158"/>
      <c r="D14" s="166"/>
      <c r="E14" s="164"/>
      <c r="F14" s="164"/>
    </row>
    <row r="15" spans="2:6" ht="15" x14ac:dyDescent="0.2">
      <c r="B15" s="171"/>
      <c r="C15" s="175" t="s">
        <v>338</v>
      </c>
      <c r="D15" s="173"/>
      <c r="E15" s="203" t="s">
        <v>342</v>
      </c>
      <c r="F15" s="174"/>
    </row>
    <row r="16" spans="2:6" x14ac:dyDescent="0.2">
      <c r="B16" s="157"/>
      <c r="C16" s="161"/>
      <c r="E16" s="160"/>
      <c r="F16" s="160"/>
    </row>
    <row r="17" spans="2:6" x14ac:dyDescent="0.2">
      <c r="B17" s="157" t="s">
        <v>27</v>
      </c>
      <c r="C17" s="161" t="s">
        <v>55</v>
      </c>
      <c r="E17" s="160">
        <f>+'Rekapitukacija kanalizacija'!D6</f>
        <v>0</v>
      </c>
      <c r="F17" s="160"/>
    </row>
    <row r="18" spans="2:6" x14ac:dyDescent="0.2">
      <c r="B18" s="157"/>
      <c r="C18" s="161"/>
      <c r="E18" s="160"/>
      <c r="F18" s="160"/>
    </row>
    <row r="19" spans="2:6" x14ac:dyDescent="0.2">
      <c r="B19" s="157" t="s">
        <v>28</v>
      </c>
      <c r="C19" s="161" t="s">
        <v>213</v>
      </c>
      <c r="E19" s="160">
        <f>+'Rekapitukacija kanalizacija'!D13</f>
        <v>0</v>
      </c>
      <c r="F19" s="160"/>
    </row>
    <row r="20" spans="2:6" x14ac:dyDescent="0.2">
      <c r="B20" s="157"/>
      <c r="C20" s="161"/>
      <c r="E20" s="160"/>
      <c r="F20" s="160"/>
    </row>
    <row r="21" spans="2:6" x14ac:dyDescent="0.2">
      <c r="B21" s="157" t="s">
        <v>29</v>
      </c>
      <c r="C21" s="161" t="s">
        <v>218</v>
      </c>
      <c r="E21" s="160">
        <f>+'Rekapitukacija kanalizacija'!D20</f>
        <v>0</v>
      </c>
      <c r="F21" s="160"/>
    </row>
    <row r="22" spans="2:6" x14ac:dyDescent="0.2">
      <c r="B22" s="157"/>
      <c r="C22" s="161"/>
      <c r="E22" s="160"/>
      <c r="F22" s="160"/>
    </row>
    <row r="23" spans="2:6" x14ac:dyDescent="0.2">
      <c r="B23" s="157" t="s">
        <v>37</v>
      </c>
      <c r="C23" s="161" t="s">
        <v>220</v>
      </c>
      <c r="E23" s="160">
        <f>+'Rekapitukacija kanalizacija'!D27</f>
        <v>0</v>
      </c>
      <c r="F23" s="160"/>
    </row>
    <row r="24" spans="2:6" x14ac:dyDescent="0.2">
      <c r="B24" s="157"/>
      <c r="C24" s="161"/>
      <c r="E24" s="160"/>
      <c r="F24" s="160"/>
    </row>
    <row r="25" spans="2:6" x14ac:dyDescent="0.2">
      <c r="B25" s="157" t="s">
        <v>222</v>
      </c>
      <c r="C25" s="161" t="s">
        <v>223</v>
      </c>
      <c r="E25" s="160">
        <f>+'Rekapitukacija kanalizacija'!D34</f>
        <v>0</v>
      </c>
      <c r="F25" s="160"/>
    </row>
    <row r="26" spans="2:6" x14ac:dyDescent="0.2">
      <c r="B26" s="157"/>
      <c r="C26" s="161"/>
      <c r="E26" s="160"/>
      <c r="F26" s="160"/>
    </row>
    <row r="27" spans="2:6" x14ac:dyDescent="0.2">
      <c r="B27" s="157" t="s">
        <v>225</v>
      </c>
      <c r="C27" s="161" t="s">
        <v>226</v>
      </c>
      <c r="E27" s="160">
        <f>+'Rekapitukacija kanalizacija'!D41</f>
        <v>0</v>
      </c>
      <c r="F27" s="160"/>
    </row>
    <row r="28" spans="2:6" x14ac:dyDescent="0.2">
      <c r="B28" s="157"/>
      <c r="C28" s="161"/>
      <c r="E28" s="160"/>
      <c r="F28" s="160"/>
    </row>
    <row r="29" spans="2:6" x14ac:dyDescent="0.2">
      <c r="B29" s="157" t="s">
        <v>228</v>
      </c>
      <c r="C29" s="161" t="s">
        <v>229</v>
      </c>
      <c r="E29" s="160">
        <f>+'Rekapitukacija kanalizacija'!D48</f>
        <v>0</v>
      </c>
      <c r="F29" s="160"/>
    </row>
    <row r="30" spans="2:6" x14ac:dyDescent="0.2">
      <c r="B30" s="157"/>
      <c r="C30" s="161"/>
      <c r="E30" s="160"/>
      <c r="F30" s="160"/>
    </row>
    <row r="31" spans="2:6" x14ac:dyDescent="0.2">
      <c r="B31" s="157" t="s">
        <v>231</v>
      </c>
      <c r="C31" s="161" t="s">
        <v>232</v>
      </c>
      <c r="E31" s="160">
        <f>+'Rekapitukacija kanalizacija'!D55</f>
        <v>0</v>
      </c>
      <c r="F31" s="160"/>
    </row>
    <row r="32" spans="2:6" x14ac:dyDescent="0.2">
      <c r="B32" s="157"/>
      <c r="C32" s="161"/>
      <c r="E32" s="160"/>
      <c r="F32" s="160"/>
    </row>
    <row r="33" spans="2:7" x14ac:dyDescent="0.2">
      <c r="B33" s="180" t="s">
        <v>234</v>
      </c>
      <c r="C33" s="181" t="s">
        <v>235</v>
      </c>
      <c r="D33" s="182"/>
      <c r="E33" s="183">
        <f>+'Rekapitukacija kanalizacija'!D62</f>
        <v>0</v>
      </c>
      <c r="F33" s="192"/>
    </row>
    <row r="34" spans="2:7" x14ac:dyDescent="0.2">
      <c r="B34" s="157"/>
      <c r="C34" s="161"/>
      <c r="E34" s="160"/>
      <c r="F34" s="160"/>
    </row>
    <row r="35" spans="2:7" ht="15" x14ac:dyDescent="0.25">
      <c r="B35" s="184"/>
      <c r="C35" s="185" t="s">
        <v>337</v>
      </c>
      <c r="D35" s="186"/>
      <c r="E35" s="187">
        <f>SUM(E17:E34)</f>
        <v>0</v>
      </c>
      <c r="F35" s="187"/>
    </row>
    <row r="36" spans="2:7" ht="15" x14ac:dyDescent="0.25">
      <c r="B36" s="184"/>
      <c r="C36" s="185"/>
      <c r="D36" s="186"/>
      <c r="E36" s="187"/>
      <c r="F36" s="187"/>
      <c r="G36" s="189"/>
    </row>
    <row r="37" spans="2:7" x14ac:dyDescent="0.2">
      <c r="B37" s="190"/>
      <c r="C37" s="191"/>
      <c r="D37" s="189"/>
      <c r="E37" s="192"/>
      <c r="F37" s="192"/>
      <c r="G37" s="189"/>
    </row>
    <row r="38" spans="2:7" ht="15.75" x14ac:dyDescent="0.25">
      <c r="B38" s="177"/>
      <c r="C38" s="178" t="s">
        <v>343</v>
      </c>
      <c r="D38" s="177"/>
      <c r="E38" s="202" t="s">
        <v>342</v>
      </c>
      <c r="F38" s="188"/>
      <c r="G38" s="189"/>
    </row>
    <row r="39" spans="2:7" ht="15" x14ac:dyDescent="0.2">
      <c r="B39" s="193"/>
      <c r="C39" s="193"/>
      <c r="D39" s="193"/>
      <c r="E39" s="193"/>
      <c r="F39" s="193"/>
      <c r="G39" s="189"/>
    </row>
    <row r="40" spans="2:7" ht="15.75" x14ac:dyDescent="0.25">
      <c r="B40" s="193"/>
      <c r="C40" s="194" t="s">
        <v>339</v>
      </c>
      <c r="D40" s="195" t="str">
        <f>+Vodovod!D52&amp;" "&amp;Vodovod!C52</f>
        <v>481 m1</v>
      </c>
      <c r="E40" s="196">
        <f>SUM(E4:E8)</f>
        <v>0</v>
      </c>
      <c r="F40" s="196"/>
      <c r="G40" s="249"/>
    </row>
    <row r="41" spans="2:7" ht="15.75" x14ac:dyDescent="0.25">
      <c r="B41" s="193"/>
      <c r="C41" s="197"/>
      <c r="D41" s="12"/>
      <c r="E41" s="198"/>
      <c r="F41" s="198"/>
      <c r="G41" s="250"/>
    </row>
    <row r="42" spans="2:7" ht="15.75" x14ac:dyDescent="0.25">
      <c r="B42" s="193"/>
      <c r="C42" s="197" t="s">
        <v>112</v>
      </c>
      <c r="D42" s="179" t="str">
        <f>+'Vodovod-priključki'!D35&amp;" "&amp;'Vodovod-priključki'!C35</f>
        <v>32 kos</v>
      </c>
      <c r="E42" s="198">
        <f>+E10</f>
        <v>0</v>
      </c>
      <c r="F42" s="198"/>
      <c r="G42" s="249"/>
    </row>
    <row r="43" spans="2:7" ht="15" x14ac:dyDescent="0.2">
      <c r="B43" s="193"/>
      <c r="C43" s="193"/>
      <c r="D43" s="193"/>
      <c r="E43" s="193"/>
      <c r="F43" s="193"/>
      <c r="G43" s="250"/>
    </row>
    <row r="44" spans="2:7" ht="15.75" x14ac:dyDescent="0.25">
      <c r="B44" s="193"/>
      <c r="C44" s="204" t="s">
        <v>340</v>
      </c>
      <c r="D44" s="205" t="str">
        <f>+'Kanal K1'!D12+'Kanal K1'!D12+'Kanal K2'!D12+'Kanal K3'!D12+'Kanal K4'!D12+'Kanal K5'!D12+'Kanal K6'!D12+'Kanal K7'!D12+'Kanal K8'!D128&amp;" "&amp;'Kanal K8'!C12</f>
        <v>558 m1</v>
      </c>
      <c r="E44" s="206">
        <f>+E35</f>
        <v>0</v>
      </c>
      <c r="F44" s="199"/>
      <c r="G44" s="249"/>
    </row>
    <row r="45" spans="2:7" ht="15" x14ac:dyDescent="0.2">
      <c r="B45" s="193"/>
      <c r="C45" s="193"/>
      <c r="D45" s="193"/>
      <c r="E45" s="193"/>
      <c r="F45" s="193"/>
      <c r="G45" s="189"/>
    </row>
    <row r="46" spans="2:7" ht="15.75" x14ac:dyDescent="0.25">
      <c r="B46" s="193"/>
      <c r="C46" s="194" t="s">
        <v>341</v>
      </c>
      <c r="D46" s="193"/>
      <c r="E46" s="199">
        <f>SUM(E39:E45)</f>
        <v>0</v>
      </c>
      <c r="F46" s="199"/>
      <c r="G46" s="189"/>
    </row>
    <row r="47" spans="2:7" x14ac:dyDescent="0.2">
      <c r="B47" s="189"/>
      <c r="C47" s="189"/>
      <c r="D47" s="189"/>
      <c r="E47" s="189"/>
      <c r="F47" s="189"/>
      <c r="G47" s="189"/>
    </row>
    <row r="48" spans="2:7" x14ac:dyDescent="0.2">
      <c r="B48" s="189"/>
      <c r="C48" s="189"/>
      <c r="D48" s="189"/>
      <c r="E48" s="189"/>
      <c r="F48" s="189"/>
      <c r="G48" s="189"/>
    </row>
  </sheetData>
  <sheetProtection algorithmName="SHA-512" hashValue="wQ0zo6eqW+PbNs3ClZ3OSDLSYQ0P+wNtGLqGDgRPq5VbC7PvqWhKZlQMw3Dul61yBd2MoLLJSi8v+Th9upYyWA==" saltValue="bSwnacgKjM7r8qEVsUbgWQ==" spinCount="100000" sheet="1" objects="1" scenarios="1"/>
  <pageMargins left="0.59" right="0.17" top="0.74803149606299213" bottom="0.74803149606299213" header="0.31496062992125984" footer="0.31496062992125984"/>
  <pageSetup paperSize="9" scale="94" fitToHeight="0" orientation="portrait" horizontalDpi="1200" verticalDpi="1200" r:id="rId1"/>
  <headerFooter>
    <oddFooter>&amp;CRekapitulacija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M65"/>
  <sheetViews>
    <sheetView view="pageBreakPreview" topLeftCell="A53" zoomScaleNormal="100" zoomScaleSheetLayoutView="100" workbookViewId="0">
      <selection activeCell="E53" sqref="E53"/>
    </sheetView>
  </sheetViews>
  <sheetFormatPr defaultColWidth="9.140625" defaultRowHeight="15" x14ac:dyDescent="0.25"/>
  <cols>
    <col min="1" max="1" width="6.42578125" style="34" customWidth="1"/>
    <col min="2" max="2" width="48.28515625" style="34" customWidth="1"/>
    <col min="3" max="3" width="11.42578125" style="34" customWidth="1"/>
    <col min="4" max="4" width="12" style="34" customWidth="1"/>
    <col min="5" max="5" width="13.85546875" style="34" customWidth="1"/>
    <col min="6" max="6" width="16.28515625" style="34" customWidth="1"/>
    <col min="7" max="7" width="9.140625" style="34"/>
    <col min="8" max="9" width="9.140625" style="34" customWidth="1"/>
    <col min="10" max="10" width="11.85546875" style="34" customWidth="1"/>
    <col min="11" max="11" width="0.140625" style="34" hidden="1" customWidth="1"/>
    <col min="12" max="12" width="16.85546875" style="34" customWidth="1"/>
    <col min="13" max="13" width="16.140625" style="34" customWidth="1"/>
    <col min="14" max="16384" width="9.140625" style="34"/>
  </cols>
  <sheetData>
    <row r="1" spans="1:6" ht="21" customHeight="1" thickBot="1" x14ac:dyDescent="0.3"/>
    <row r="2" spans="1:6" ht="24" customHeight="1" thickBot="1" x14ac:dyDescent="0.3">
      <c r="A2" s="35" t="s">
        <v>21</v>
      </c>
      <c r="B2" s="35" t="s">
        <v>22</v>
      </c>
      <c r="C2" s="36" t="s">
        <v>23</v>
      </c>
      <c r="D2" s="37" t="s">
        <v>24</v>
      </c>
      <c r="E2" s="36" t="s">
        <v>25</v>
      </c>
      <c r="F2" s="37" t="s">
        <v>26</v>
      </c>
    </row>
    <row r="3" spans="1:6" ht="20.25" customHeight="1" thickBot="1" x14ac:dyDescent="0.3">
      <c r="A3" s="66"/>
      <c r="B3" s="67" t="s">
        <v>317</v>
      </c>
      <c r="C3" s="67"/>
      <c r="D3" s="67"/>
      <c r="E3" s="67"/>
      <c r="F3" s="68"/>
    </row>
    <row r="4" spans="1:6" ht="16.5" customHeight="1" x14ac:dyDescent="0.25">
      <c r="A4" s="69" t="s">
        <v>27</v>
      </c>
      <c r="B4" s="70" t="s">
        <v>18</v>
      </c>
      <c r="C4" s="71"/>
      <c r="D4" s="72"/>
      <c r="E4" s="73"/>
      <c r="F4" s="74">
        <f>$F$17</f>
        <v>0</v>
      </c>
    </row>
    <row r="5" spans="1:6" ht="16.5" customHeight="1" x14ac:dyDescent="0.25">
      <c r="A5" s="75" t="s">
        <v>28</v>
      </c>
      <c r="B5" s="76" t="s">
        <v>3</v>
      </c>
      <c r="C5" s="77"/>
      <c r="D5" s="56"/>
      <c r="E5" s="78"/>
      <c r="F5" s="79">
        <f>$F$43</f>
        <v>0</v>
      </c>
    </row>
    <row r="6" spans="1:6" ht="16.5" customHeight="1" x14ac:dyDescent="0.25">
      <c r="A6" s="75" t="s">
        <v>29</v>
      </c>
      <c r="B6" s="76" t="s">
        <v>214</v>
      </c>
      <c r="C6" s="77"/>
      <c r="D6" s="56"/>
      <c r="E6" s="78"/>
      <c r="F6" s="79">
        <f>$F$64</f>
        <v>0</v>
      </c>
    </row>
    <row r="7" spans="1:6" ht="16.5" customHeight="1" x14ac:dyDescent="0.25">
      <c r="A7" s="80" t="s">
        <v>251</v>
      </c>
      <c r="B7" s="81" t="s">
        <v>215</v>
      </c>
      <c r="C7" s="82"/>
      <c r="D7" s="83"/>
      <c r="E7" s="84"/>
      <c r="F7" s="85">
        <v>0</v>
      </c>
    </row>
    <row r="8" spans="1:6" ht="16.5" customHeight="1" thickBot="1" x14ac:dyDescent="0.3">
      <c r="A8" s="80"/>
      <c r="B8" s="81" t="s">
        <v>216</v>
      </c>
      <c r="C8" s="86">
        <v>0.1</v>
      </c>
      <c r="D8" s="83"/>
      <c r="E8" s="84"/>
      <c r="F8" s="85">
        <f>SUM(F4:F7)*0.1</f>
        <v>0</v>
      </c>
    </row>
    <row r="9" spans="1:6" ht="16.5" customHeight="1" thickBot="1" x14ac:dyDescent="0.3">
      <c r="A9" s="87"/>
      <c r="B9" s="88" t="s">
        <v>219</v>
      </c>
      <c r="C9" s="89"/>
      <c r="D9" s="90"/>
      <c r="E9" s="91"/>
      <c r="F9" s="92">
        <f>SUM(F4:F8)</f>
        <v>0</v>
      </c>
    </row>
    <row r="10" spans="1:6" ht="13.5" customHeight="1" thickBot="1" x14ac:dyDescent="0.3">
      <c r="A10" s="93"/>
      <c r="B10" s="94"/>
      <c r="C10" s="95"/>
      <c r="D10" s="96"/>
      <c r="E10" s="96"/>
      <c r="F10" s="97"/>
    </row>
    <row r="11" spans="1:6" ht="16.5" customHeight="1" thickBot="1" x14ac:dyDescent="0.3">
      <c r="A11" s="231" t="s">
        <v>19</v>
      </c>
      <c r="B11" s="232"/>
      <c r="C11" s="232"/>
      <c r="D11" s="232"/>
      <c r="E11" s="232"/>
      <c r="F11" s="239"/>
    </row>
    <row r="12" spans="1:6" ht="25.5" x14ac:dyDescent="0.25">
      <c r="A12" s="98">
        <v>1</v>
      </c>
      <c r="B12" s="99" t="s">
        <v>252</v>
      </c>
      <c r="C12" s="42" t="s">
        <v>253</v>
      </c>
      <c r="D12" s="43">
        <v>32</v>
      </c>
      <c r="E12" s="482"/>
      <c r="F12" s="44">
        <f>D12*E12</f>
        <v>0</v>
      </c>
    </row>
    <row r="13" spans="1:6" ht="38.25" x14ac:dyDescent="0.25">
      <c r="A13" s="228">
        <f>A12+1</f>
        <v>2</v>
      </c>
      <c r="B13" s="100" t="s">
        <v>254</v>
      </c>
      <c r="C13" s="47" t="s">
        <v>17</v>
      </c>
      <c r="D13" s="48">
        <v>3</v>
      </c>
      <c r="E13" s="483"/>
      <c r="F13" s="49">
        <f>D13*E13</f>
        <v>0</v>
      </c>
    </row>
    <row r="14" spans="1:6" ht="76.5" x14ac:dyDescent="0.25">
      <c r="A14" s="228">
        <f>A13+1</f>
        <v>3</v>
      </c>
      <c r="B14" s="54" t="s">
        <v>255</v>
      </c>
      <c r="C14" s="47" t="s">
        <v>7</v>
      </c>
      <c r="D14" s="48">
        <v>6</v>
      </c>
      <c r="E14" s="483"/>
      <c r="F14" s="49">
        <f>D14*E14</f>
        <v>0</v>
      </c>
    </row>
    <row r="15" spans="1:6" ht="55.5" customHeight="1" x14ac:dyDescent="0.25">
      <c r="A15" s="228">
        <f>A14+1</f>
        <v>4</v>
      </c>
      <c r="B15" s="100" t="s">
        <v>256</v>
      </c>
      <c r="C15" s="47" t="s">
        <v>253</v>
      </c>
      <c r="D15" s="48">
        <v>32</v>
      </c>
      <c r="E15" s="483"/>
      <c r="F15" s="49">
        <f>D15*E15</f>
        <v>0</v>
      </c>
    </row>
    <row r="16" spans="1:6" ht="15.75" thickBot="1" x14ac:dyDescent="0.3">
      <c r="A16" s="228">
        <v>5</v>
      </c>
      <c r="B16" s="101" t="s">
        <v>257</v>
      </c>
      <c r="C16" s="47" t="s">
        <v>2</v>
      </c>
      <c r="D16" s="48">
        <v>5</v>
      </c>
      <c r="E16" s="483"/>
      <c r="F16" s="49">
        <f>D16*E16</f>
        <v>0</v>
      </c>
    </row>
    <row r="17" spans="1:6" ht="16.5" customHeight="1" thickBot="1" x14ac:dyDescent="0.3">
      <c r="A17" s="102"/>
      <c r="B17" s="103" t="s">
        <v>30</v>
      </c>
      <c r="C17" s="104"/>
      <c r="D17" s="90"/>
      <c r="E17" s="105"/>
      <c r="F17" s="106">
        <f>SUM(F12:F16)</f>
        <v>0</v>
      </c>
    </row>
    <row r="18" spans="1:6" ht="13.5" customHeight="1" thickBot="1" x14ac:dyDescent="0.3">
      <c r="A18" s="107"/>
      <c r="B18" s="108"/>
      <c r="C18" s="95"/>
      <c r="D18" s="96"/>
      <c r="E18" s="109"/>
      <c r="F18" s="110"/>
    </row>
    <row r="19" spans="1:6" ht="16.5" customHeight="1" thickBot="1" x14ac:dyDescent="0.3">
      <c r="A19" s="231" t="s">
        <v>100</v>
      </c>
      <c r="B19" s="232"/>
      <c r="C19" s="232"/>
      <c r="D19" s="232"/>
      <c r="E19" s="232"/>
      <c r="F19" s="239"/>
    </row>
    <row r="20" spans="1:6" ht="42.75" customHeight="1" x14ac:dyDescent="0.25">
      <c r="A20" s="244">
        <v>1</v>
      </c>
      <c r="B20" s="100" t="s">
        <v>258</v>
      </c>
      <c r="C20" s="47"/>
      <c r="D20" s="48"/>
      <c r="E20" s="48"/>
      <c r="F20" s="49"/>
    </row>
    <row r="21" spans="1:6" x14ac:dyDescent="0.25">
      <c r="A21" s="244"/>
      <c r="B21" s="111" t="s">
        <v>259</v>
      </c>
      <c r="C21" s="47" t="s">
        <v>260</v>
      </c>
      <c r="D21" s="52">
        <v>184.23</v>
      </c>
      <c r="E21" s="483"/>
      <c r="F21" s="49">
        <f>D21*E21</f>
        <v>0</v>
      </c>
    </row>
    <row r="22" spans="1:6" ht="51" x14ac:dyDescent="0.25">
      <c r="A22" s="233">
        <v>2</v>
      </c>
      <c r="B22" s="100" t="s">
        <v>261</v>
      </c>
      <c r="C22" s="47"/>
      <c r="D22" s="48"/>
      <c r="E22" s="48"/>
      <c r="F22" s="49"/>
    </row>
    <row r="23" spans="1:6" ht="22.5" customHeight="1" x14ac:dyDescent="0.25">
      <c r="A23" s="235"/>
      <c r="B23" s="127" t="s">
        <v>262</v>
      </c>
      <c r="C23" s="47" t="s">
        <v>260</v>
      </c>
      <c r="D23" s="52">
        <f>D30*0.02</f>
        <v>3.6845999999999997</v>
      </c>
      <c r="E23" s="483"/>
      <c r="F23" s="49">
        <f>D23*E23</f>
        <v>0</v>
      </c>
    </row>
    <row r="24" spans="1:6" ht="25.5" x14ac:dyDescent="0.25">
      <c r="A24" s="243">
        <v>3</v>
      </c>
      <c r="B24" s="100" t="s">
        <v>263</v>
      </c>
      <c r="C24" s="47"/>
      <c r="D24" s="48"/>
      <c r="E24" s="48"/>
      <c r="F24" s="49"/>
    </row>
    <row r="25" spans="1:6" x14ac:dyDescent="0.25">
      <c r="A25" s="243"/>
      <c r="B25" s="100" t="s">
        <v>318</v>
      </c>
      <c r="C25" s="47" t="s">
        <v>265</v>
      </c>
      <c r="D25" s="48">
        <f>32*1.6</f>
        <v>51.2</v>
      </c>
      <c r="E25" s="48"/>
      <c r="F25" s="49"/>
    </row>
    <row r="26" spans="1:6" x14ac:dyDescent="0.25">
      <c r="A26" s="243"/>
      <c r="B26" s="113"/>
      <c r="C26" s="47" t="s">
        <v>267</v>
      </c>
      <c r="D26" s="48">
        <f>SUM(D25:D25)</f>
        <v>51.2</v>
      </c>
      <c r="E26" s="483"/>
      <c r="F26" s="49">
        <f>D26*E26</f>
        <v>0</v>
      </c>
    </row>
    <row r="27" spans="1:6" ht="51" x14ac:dyDescent="0.25">
      <c r="A27" s="228">
        <v>4</v>
      </c>
      <c r="B27" s="100" t="s">
        <v>268</v>
      </c>
      <c r="C27" s="47" t="s">
        <v>260</v>
      </c>
      <c r="D27" s="52">
        <v>12.73</v>
      </c>
      <c r="E27" s="483"/>
      <c r="F27" s="49">
        <f>D27*E27</f>
        <v>0</v>
      </c>
    </row>
    <row r="28" spans="1:6" ht="68.25" customHeight="1" x14ac:dyDescent="0.25">
      <c r="A28" s="227">
        <v>6</v>
      </c>
      <c r="B28" s="115" t="s">
        <v>269</v>
      </c>
      <c r="C28" s="116" t="s">
        <v>260</v>
      </c>
      <c r="D28" s="143">
        <v>57.69</v>
      </c>
      <c r="E28" s="497"/>
      <c r="F28" s="118">
        <f>D28*E28</f>
        <v>0</v>
      </c>
    </row>
    <row r="29" spans="1:6" ht="77.25" x14ac:dyDescent="0.25">
      <c r="A29" s="243">
        <v>7</v>
      </c>
      <c r="B29" s="119" t="s">
        <v>270</v>
      </c>
      <c r="C29" s="47"/>
      <c r="D29" s="48"/>
      <c r="E29" s="48"/>
      <c r="F29" s="49"/>
    </row>
    <row r="30" spans="1:6" x14ac:dyDescent="0.25">
      <c r="A30" s="243"/>
      <c r="B30" s="119" t="s">
        <v>271</v>
      </c>
      <c r="C30" s="47" t="s">
        <v>260</v>
      </c>
      <c r="D30" s="52">
        <v>184.23</v>
      </c>
      <c r="E30" s="48"/>
      <c r="F30" s="49"/>
    </row>
    <row r="31" spans="1:6" x14ac:dyDescent="0.25">
      <c r="A31" s="243"/>
      <c r="B31" s="120" t="s">
        <v>272</v>
      </c>
      <c r="C31" s="47"/>
      <c r="D31" s="48"/>
      <c r="E31" s="48"/>
      <c r="F31" s="49"/>
    </row>
    <row r="32" spans="1:6" x14ac:dyDescent="0.25">
      <c r="A32" s="243"/>
      <c r="B32" s="120" t="s">
        <v>319</v>
      </c>
      <c r="C32" s="47" t="s">
        <v>260</v>
      </c>
      <c r="D32" s="48">
        <f>0.4*0.4*3.14*32</f>
        <v>16.076800000000002</v>
      </c>
      <c r="E32" s="48"/>
      <c r="F32" s="49"/>
    </row>
    <row r="33" spans="1:13" x14ac:dyDescent="0.25">
      <c r="A33" s="243"/>
      <c r="B33" s="120" t="s">
        <v>275</v>
      </c>
      <c r="C33" s="47" t="s">
        <v>260</v>
      </c>
      <c r="D33" s="48">
        <f>0.5*0.5*3.14*2*2</f>
        <v>3.14</v>
      </c>
      <c r="E33" s="48"/>
      <c r="F33" s="49"/>
    </row>
    <row r="34" spans="1:13" x14ac:dyDescent="0.25">
      <c r="A34" s="243"/>
      <c r="B34" s="120" t="s">
        <v>276</v>
      </c>
      <c r="C34" s="47" t="s">
        <v>260</v>
      </c>
      <c r="D34" s="48">
        <f>D27</f>
        <v>12.73</v>
      </c>
      <c r="E34" s="48"/>
      <c r="F34" s="49"/>
    </row>
    <row r="35" spans="1:13" x14ac:dyDescent="0.25">
      <c r="A35" s="243"/>
      <c r="B35" s="120" t="s">
        <v>277</v>
      </c>
      <c r="C35" s="47" t="s">
        <v>260</v>
      </c>
      <c r="D35" s="48">
        <f>D28</f>
        <v>57.69</v>
      </c>
      <c r="E35" s="48"/>
      <c r="F35" s="49"/>
    </row>
    <row r="36" spans="1:13" x14ac:dyDescent="0.25">
      <c r="A36" s="243"/>
      <c r="B36" s="121" t="s">
        <v>278</v>
      </c>
      <c r="C36" s="47" t="s">
        <v>260</v>
      </c>
      <c r="D36" s="48">
        <v>16.52</v>
      </c>
      <c r="E36" s="48"/>
      <c r="F36" s="49"/>
    </row>
    <row r="37" spans="1:13" x14ac:dyDescent="0.25">
      <c r="A37" s="243"/>
      <c r="B37" s="119" t="s">
        <v>279</v>
      </c>
      <c r="C37" s="47" t="s">
        <v>260</v>
      </c>
      <c r="D37" s="48">
        <f>SUM(D32:D36)</f>
        <v>106.15679999999999</v>
      </c>
      <c r="E37" s="48"/>
      <c r="F37" s="49"/>
    </row>
    <row r="38" spans="1:13" x14ac:dyDescent="0.25">
      <c r="A38" s="243"/>
      <c r="B38" s="119" t="s">
        <v>280</v>
      </c>
      <c r="C38" s="47" t="s">
        <v>260</v>
      </c>
      <c r="D38" s="48">
        <f>D30-D37</f>
        <v>78.0732</v>
      </c>
      <c r="E38" s="48"/>
      <c r="F38" s="49"/>
    </row>
    <row r="39" spans="1:13" x14ac:dyDescent="0.25">
      <c r="A39" s="243"/>
      <c r="B39" s="119" t="s">
        <v>281</v>
      </c>
      <c r="C39" s="47" t="s">
        <v>260</v>
      </c>
      <c r="D39" s="48">
        <f>(D30-D37)*0.2</f>
        <v>15.614640000000001</v>
      </c>
      <c r="E39" s="483"/>
      <c r="F39" s="49">
        <f>D39*E39</f>
        <v>0</v>
      </c>
    </row>
    <row r="40" spans="1:13" x14ac:dyDescent="0.25">
      <c r="A40" s="243"/>
      <c r="B40" s="119" t="s">
        <v>282</v>
      </c>
      <c r="C40" s="47" t="s">
        <v>260</v>
      </c>
      <c r="D40" s="48">
        <f>(D30-D37)*0.8</f>
        <v>62.458560000000006</v>
      </c>
      <c r="E40" s="483"/>
      <c r="F40" s="49">
        <f t="shared" ref="F40:F63" si="0">D40*E40</f>
        <v>0</v>
      </c>
    </row>
    <row r="41" spans="1:13" ht="25.5" x14ac:dyDescent="0.25">
      <c r="A41" s="122">
        <v>8</v>
      </c>
      <c r="B41" s="100" t="s">
        <v>283</v>
      </c>
      <c r="C41" s="47" t="s">
        <v>260</v>
      </c>
      <c r="D41" s="48">
        <v>29</v>
      </c>
      <c r="E41" s="483"/>
      <c r="F41" s="49">
        <f>D41*E41</f>
        <v>0</v>
      </c>
    </row>
    <row r="42" spans="1:13" ht="77.25" thickBot="1" x14ac:dyDescent="0.3">
      <c r="A42" s="228">
        <v>9</v>
      </c>
      <c r="B42" s="100" t="s">
        <v>284</v>
      </c>
      <c r="C42" s="47" t="s">
        <v>260</v>
      </c>
      <c r="D42" s="52">
        <v>8</v>
      </c>
      <c r="E42" s="483"/>
      <c r="F42" s="49">
        <f t="shared" si="0"/>
        <v>0</v>
      </c>
    </row>
    <row r="43" spans="1:13" ht="17.25" customHeight="1" thickBot="1" x14ac:dyDescent="0.3">
      <c r="A43" s="123"/>
      <c r="B43" s="103" t="s">
        <v>31</v>
      </c>
      <c r="C43" s="104"/>
      <c r="D43" s="90"/>
      <c r="E43" s="90"/>
      <c r="F43" s="106">
        <f>SUM(F20:F42)</f>
        <v>0</v>
      </c>
    </row>
    <row r="44" spans="1:13" ht="13.5" customHeight="1" thickBot="1" x14ac:dyDescent="0.3">
      <c r="A44" s="93"/>
      <c r="B44" s="108"/>
      <c r="C44" s="95"/>
      <c r="D44" s="96"/>
      <c r="E44" s="96"/>
      <c r="F44" s="110"/>
    </row>
    <row r="45" spans="1:13" ht="16.5" customHeight="1" thickBot="1" x14ac:dyDescent="0.3">
      <c r="A45" s="231" t="s">
        <v>285</v>
      </c>
      <c r="B45" s="232"/>
      <c r="C45" s="232"/>
      <c r="D45" s="232"/>
      <c r="E45" s="232"/>
      <c r="F45" s="239"/>
    </row>
    <row r="46" spans="1:13" ht="158.25" customHeight="1" x14ac:dyDescent="0.25">
      <c r="A46" s="243">
        <v>1</v>
      </c>
      <c r="B46" s="126" t="s">
        <v>365</v>
      </c>
      <c r="C46" s="124"/>
      <c r="D46" s="48"/>
      <c r="E46" s="48"/>
      <c r="F46" s="49"/>
      <c r="J46" s="490"/>
      <c r="K46" s="490"/>
      <c r="L46" s="491"/>
      <c r="M46" s="490"/>
    </row>
    <row r="47" spans="1:13" x14ac:dyDescent="0.25">
      <c r="A47" s="243"/>
      <c r="B47" s="125" t="s">
        <v>320</v>
      </c>
      <c r="C47" s="47" t="s">
        <v>253</v>
      </c>
      <c r="D47" s="48">
        <v>32</v>
      </c>
      <c r="E47" s="484"/>
      <c r="F47" s="49">
        <f t="shared" ref="F47:F56" si="1">D47*E47</f>
        <v>0</v>
      </c>
    </row>
    <row r="48" spans="1:13" ht="71.25" customHeight="1" x14ac:dyDescent="0.25">
      <c r="A48" s="228"/>
      <c r="B48" s="496" t="s">
        <v>364</v>
      </c>
      <c r="C48" s="494"/>
      <c r="D48" s="494"/>
      <c r="E48" s="495"/>
      <c r="F48" s="49"/>
    </row>
    <row r="49" spans="1:6" ht="207" customHeight="1" x14ac:dyDescent="0.25">
      <c r="A49" s="243">
        <v>2</v>
      </c>
      <c r="B49" s="126" t="s">
        <v>366</v>
      </c>
      <c r="C49" s="124"/>
      <c r="D49" s="48"/>
      <c r="E49" s="48"/>
      <c r="F49" s="49"/>
    </row>
    <row r="50" spans="1:6" x14ac:dyDescent="0.25">
      <c r="A50" s="243"/>
      <c r="B50" s="127" t="s">
        <v>288</v>
      </c>
      <c r="C50" s="47" t="s">
        <v>17</v>
      </c>
      <c r="D50" s="48">
        <v>1</v>
      </c>
      <c r="E50" s="483"/>
      <c r="F50" s="49">
        <f t="shared" si="1"/>
        <v>0</v>
      </c>
    </row>
    <row r="51" spans="1:6" ht="204" customHeight="1" x14ac:dyDescent="0.25">
      <c r="A51" s="243">
        <v>3</v>
      </c>
      <c r="B51" s="126" t="s">
        <v>367</v>
      </c>
      <c r="C51" s="47"/>
      <c r="D51" s="48"/>
      <c r="E51" s="48"/>
      <c r="F51" s="49"/>
    </row>
    <row r="52" spans="1:6" x14ac:dyDescent="0.25">
      <c r="A52" s="243"/>
      <c r="B52" s="127" t="s">
        <v>288</v>
      </c>
      <c r="C52" s="47" t="s">
        <v>17</v>
      </c>
      <c r="D52" s="48">
        <v>1</v>
      </c>
      <c r="E52" s="484"/>
      <c r="F52" s="49">
        <f t="shared" si="1"/>
        <v>0</v>
      </c>
    </row>
    <row r="53" spans="1:6" ht="204" x14ac:dyDescent="0.25">
      <c r="A53" s="233">
        <v>4</v>
      </c>
      <c r="B53" s="126" t="s">
        <v>368</v>
      </c>
      <c r="C53" s="47"/>
      <c r="D53" s="48"/>
      <c r="E53" s="52"/>
      <c r="F53" s="49"/>
    </row>
    <row r="54" spans="1:6" x14ac:dyDescent="0.25">
      <c r="A54" s="235"/>
      <c r="B54" s="127" t="s">
        <v>288</v>
      </c>
      <c r="C54" s="47" t="s">
        <v>17</v>
      </c>
      <c r="D54" s="48">
        <v>1</v>
      </c>
      <c r="E54" s="484">
        <v>0</v>
      </c>
      <c r="F54" s="49">
        <f t="shared" ref="F54" si="2">D54*E54</f>
        <v>0</v>
      </c>
    </row>
    <row r="55" spans="1:6" ht="204" x14ac:dyDescent="0.25">
      <c r="A55" s="233">
        <v>5</v>
      </c>
      <c r="B55" s="126" t="s">
        <v>369</v>
      </c>
      <c r="C55" s="47"/>
      <c r="D55" s="48"/>
      <c r="E55" s="52"/>
      <c r="F55" s="49"/>
    </row>
    <row r="56" spans="1:6" x14ac:dyDescent="0.25">
      <c r="A56" s="235"/>
      <c r="B56" s="127" t="s">
        <v>288</v>
      </c>
      <c r="C56" s="47" t="s">
        <v>17</v>
      </c>
      <c r="D56" s="48">
        <v>1</v>
      </c>
      <c r="E56" s="484"/>
      <c r="F56" s="49">
        <f t="shared" ref="F56" si="3">D56*E56</f>
        <v>0</v>
      </c>
    </row>
    <row r="57" spans="1:6" ht="71.25" customHeight="1" x14ac:dyDescent="0.25">
      <c r="A57" s="228"/>
      <c r="B57" s="496" t="s">
        <v>363</v>
      </c>
      <c r="C57" s="494"/>
      <c r="D57" s="494"/>
      <c r="E57" s="495"/>
      <c r="F57" s="49"/>
    </row>
    <row r="58" spans="1:6" ht="38.25" x14ac:dyDescent="0.25">
      <c r="A58" s="228">
        <v>6</v>
      </c>
      <c r="B58" s="101" t="s">
        <v>321</v>
      </c>
      <c r="C58" s="47" t="s">
        <v>17</v>
      </c>
      <c r="D58" s="48">
        <v>1</v>
      </c>
      <c r="E58" s="484"/>
      <c r="F58" s="49">
        <f t="shared" si="0"/>
        <v>0</v>
      </c>
    </row>
    <row r="59" spans="1:6" ht="63.75" x14ac:dyDescent="0.25">
      <c r="A59" s="228">
        <v>7</v>
      </c>
      <c r="B59" s="129" t="s">
        <v>294</v>
      </c>
      <c r="C59" s="47" t="s">
        <v>17</v>
      </c>
      <c r="D59" s="48">
        <v>1</v>
      </c>
      <c r="E59" s="484"/>
      <c r="F59" s="49">
        <f t="shared" si="0"/>
        <v>0</v>
      </c>
    </row>
    <row r="60" spans="1:6" ht="25.5" x14ac:dyDescent="0.25">
      <c r="A60" s="228">
        <v>8</v>
      </c>
      <c r="B60" s="100" t="s">
        <v>296</v>
      </c>
      <c r="C60" s="47" t="s">
        <v>253</v>
      </c>
      <c r="D60" s="48">
        <v>189</v>
      </c>
      <c r="E60" s="483"/>
      <c r="F60" s="49">
        <f t="shared" si="0"/>
        <v>0</v>
      </c>
    </row>
    <row r="61" spans="1:6" ht="26.25" customHeight="1" x14ac:dyDescent="0.25">
      <c r="A61" s="233">
        <v>9</v>
      </c>
      <c r="B61" s="100" t="s">
        <v>297</v>
      </c>
      <c r="C61" s="47"/>
      <c r="D61" s="48"/>
      <c r="E61" s="48"/>
      <c r="F61" s="49"/>
    </row>
    <row r="62" spans="1:6" x14ac:dyDescent="0.25">
      <c r="A62" s="235"/>
      <c r="B62" s="130" t="s">
        <v>322</v>
      </c>
      <c r="C62" s="47" t="s">
        <v>253</v>
      </c>
      <c r="D62" s="48">
        <v>32</v>
      </c>
      <c r="E62" s="483"/>
      <c r="F62" s="49">
        <f t="shared" si="0"/>
        <v>0</v>
      </c>
    </row>
    <row r="63" spans="1:6" ht="31.5" customHeight="1" thickBot="1" x14ac:dyDescent="0.3">
      <c r="A63" s="228">
        <v>10</v>
      </c>
      <c r="B63" s="129" t="s">
        <v>323</v>
      </c>
      <c r="C63" s="47" t="s">
        <v>253</v>
      </c>
      <c r="D63" s="48">
        <v>28</v>
      </c>
      <c r="E63" s="483"/>
      <c r="F63" s="49">
        <f t="shared" si="0"/>
        <v>0</v>
      </c>
    </row>
    <row r="64" spans="1:6" ht="15.75" thickBot="1" x14ac:dyDescent="0.3">
      <c r="A64" s="123"/>
      <c r="B64" s="103" t="s">
        <v>301</v>
      </c>
      <c r="C64" s="104"/>
      <c r="D64" s="90"/>
      <c r="E64" s="90"/>
      <c r="F64" s="106">
        <f>SUM(F46:F63)</f>
        <v>0</v>
      </c>
    </row>
    <row r="65" spans="1:6" ht="16.5" customHeight="1" x14ac:dyDescent="0.25">
      <c r="A65" s="153"/>
      <c r="B65" s="154"/>
      <c r="C65" s="155"/>
      <c r="D65" s="156"/>
      <c r="E65" s="156"/>
      <c r="F65" s="156"/>
    </row>
  </sheetData>
  <sheetProtection algorithmName="SHA-512" hashValue="nYT5rEm1hZ/Qn14NVtwPSzZzw0mHikVzdVD05HnHhhd/Or0S1zpQUaE4J0NuKor/S/jcxr1efnzfqOH1knj4oA==" saltValue="/e/xwIAYhpVjZg740vlIUw==" spinCount="100000" sheet="1" objects="1" scenarios="1"/>
  <mergeCells count="15">
    <mergeCell ref="A29:A40"/>
    <mergeCell ref="A11:F11"/>
    <mergeCell ref="A19:F19"/>
    <mergeCell ref="A20:A21"/>
    <mergeCell ref="A22:A23"/>
    <mergeCell ref="A24:A26"/>
    <mergeCell ref="A61:A62"/>
    <mergeCell ref="A45:F45"/>
    <mergeCell ref="A46:A47"/>
    <mergeCell ref="A49:A50"/>
    <mergeCell ref="A51:A52"/>
    <mergeCell ref="A53:A54"/>
    <mergeCell ref="A55:A56"/>
    <mergeCell ref="B48:E48"/>
    <mergeCell ref="B57:E57"/>
  </mergeCells>
  <pageMargins left="0.70866141732283472" right="0.70866141732283472" top="0.74803149606299213" bottom="0.74803149606299213" header="0.31496062992125984" footer="0.31496062992125984"/>
  <pageSetup paperSize="9" scale="80" fitToHeight="0" orientation="portrait" r:id="rId1"/>
  <headerFooter>
    <oddFooter>&amp;RKanal K2 -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M77"/>
  <sheetViews>
    <sheetView view="pageBreakPreview" topLeftCell="A46" zoomScaleNormal="100" zoomScaleSheetLayoutView="100" workbookViewId="0">
      <selection activeCell="A51" sqref="A51:XFD51"/>
    </sheetView>
  </sheetViews>
  <sheetFormatPr defaultColWidth="9.140625" defaultRowHeight="15" x14ac:dyDescent="0.25"/>
  <cols>
    <col min="1" max="1" width="6.42578125" style="34" customWidth="1"/>
    <col min="2" max="2" width="48.7109375" style="34" customWidth="1"/>
    <col min="3" max="3" width="11.42578125" style="34" customWidth="1"/>
    <col min="4" max="4" width="12" style="34" customWidth="1"/>
    <col min="5" max="5" width="13.85546875" style="34" customWidth="1"/>
    <col min="6" max="6" width="16.28515625" style="34" customWidth="1"/>
    <col min="7" max="7" width="9.140625" style="34"/>
    <col min="8" max="9" width="9.140625" style="34" customWidth="1"/>
    <col min="10" max="10" width="11.85546875" style="34" customWidth="1"/>
    <col min="11" max="11" width="0.140625" style="34" hidden="1" customWidth="1"/>
    <col min="12" max="12" width="16.85546875" style="34" customWidth="1"/>
    <col min="13" max="13" width="16.140625" style="34" customWidth="1"/>
    <col min="14" max="16384" width="9.140625" style="34"/>
  </cols>
  <sheetData>
    <row r="1" spans="1:6" ht="21" customHeight="1" thickBot="1" x14ac:dyDescent="0.3"/>
    <row r="2" spans="1:6" ht="24" customHeight="1" thickBot="1" x14ac:dyDescent="0.3">
      <c r="A2" s="35" t="s">
        <v>21</v>
      </c>
      <c r="B2" s="35" t="s">
        <v>22</v>
      </c>
      <c r="C2" s="36" t="s">
        <v>23</v>
      </c>
      <c r="D2" s="37" t="s">
        <v>24</v>
      </c>
      <c r="E2" s="36" t="s">
        <v>25</v>
      </c>
      <c r="F2" s="37" t="s">
        <v>26</v>
      </c>
    </row>
    <row r="3" spans="1:6" ht="20.25" customHeight="1" thickBot="1" x14ac:dyDescent="0.3">
      <c r="A3" s="66"/>
      <c r="B3" s="67" t="s">
        <v>324</v>
      </c>
      <c r="C3" s="67"/>
      <c r="D3" s="67"/>
      <c r="E3" s="67"/>
      <c r="F3" s="68"/>
    </row>
    <row r="4" spans="1:6" ht="16.5" customHeight="1" x14ac:dyDescent="0.25">
      <c r="A4" s="69" t="s">
        <v>27</v>
      </c>
      <c r="B4" s="70" t="s">
        <v>18</v>
      </c>
      <c r="C4" s="71"/>
      <c r="D4" s="72"/>
      <c r="E4" s="73"/>
      <c r="F4" s="74">
        <f>$F$17</f>
        <v>0</v>
      </c>
    </row>
    <row r="5" spans="1:6" ht="16.5" customHeight="1" x14ac:dyDescent="0.25">
      <c r="A5" s="75" t="s">
        <v>28</v>
      </c>
      <c r="B5" s="76" t="s">
        <v>3</v>
      </c>
      <c r="C5" s="77"/>
      <c r="D5" s="56"/>
      <c r="E5" s="78"/>
      <c r="F5" s="79">
        <f>$F$43</f>
        <v>0</v>
      </c>
    </row>
    <row r="6" spans="1:6" ht="16.5" customHeight="1" x14ac:dyDescent="0.25">
      <c r="A6" s="75" t="s">
        <v>29</v>
      </c>
      <c r="B6" s="76" t="s">
        <v>214</v>
      </c>
      <c r="C6" s="77"/>
      <c r="D6" s="56"/>
      <c r="E6" s="78"/>
      <c r="F6" s="79">
        <f>$F$59</f>
        <v>0</v>
      </c>
    </row>
    <row r="7" spans="1:6" ht="16.5" customHeight="1" x14ac:dyDescent="0.25">
      <c r="A7" s="80" t="s">
        <v>251</v>
      </c>
      <c r="B7" s="81" t="s">
        <v>215</v>
      </c>
      <c r="C7" s="82"/>
      <c r="D7" s="83"/>
      <c r="E7" s="84"/>
      <c r="F7" s="85">
        <f>$F$76</f>
        <v>0</v>
      </c>
    </row>
    <row r="8" spans="1:6" ht="16.5" customHeight="1" thickBot="1" x14ac:dyDescent="0.3">
      <c r="A8" s="80"/>
      <c r="B8" s="81" t="s">
        <v>216</v>
      </c>
      <c r="C8" s="86">
        <v>0.1</v>
      </c>
      <c r="D8" s="83"/>
      <c r="E8" s="84"/>
      <c r="F8" s="85">
        <f>SUM(F4:F7)*0.1</f>
        <v>0</v>
      </c>
    </row>
    <row r="9" spans="1:6" ht="16.5" customHeight="1" thickBot="1" x14ac:dyDescent="0.3">
      <c r="A9" s="87"/>
      <c r="B9" s="88" t="s">
        <v>221</v>
      </c>
      <c r="C9" s="89"/>
      <c r="D9" s="90"/>
      <c r="E9" s="91"/>
      <c r="F9" s="92">
        <f>SUM(F4:F8)</f>
        <v>0</v>
      </c>
    </row>
    <row r="10" spans="1:6" ht="13.5" customHeight="1" thickBot="1" x14ac:dyDescent="0.3">
      <c r="A10" s="93"/>
      <c r="B10" s="94"/>
      <c r="C10" s="95"/>
      <c r="D10" s="96"/>
      <c r="E10" s="96"/>
      <c r="F10" s="97"/>
    </row>
    <row r="11" spans="1:6" ht="16.5" customHeight="1" thickBot="1" x14ac:dyDescent="0.3">
      <c r="A11" s="231" t="s">
        <v>19</v>
      </c>
      <c r="B11" s="232"/>
      <c r="C11" s="232"/>
      <c r="D11" s="232"/>
      <c r="E11" s="232"/>
      <c r="F11" s="239"/>
    </row>
    <row r="12" spans="1:6" ht="25.5" x14ac:dyDescent="0.25">
      <c r="A12" s="98">
        <v>1</v>
      </c>
      <c r="B12" s="99" t="s">
        <v>252</v>
      </c>
      <c r="C12" s="42" t="s">
        <v>253</v>
      </c>
      <c r="D12" s="43">
        <v>42</v>
      </c>
      <c r="E12" s="482"/>
      <c r="F12" s="44">
        <f>D12*E12</f>
        <v>0</v>
      </c>
    </row>
    <row r="13" spans="1:6" ht="38.25" x14ac:dyDescent="0.25">
      <c r="A13" s="45">
        <f>A12+1</f>
        <v>2</v>
      </c>
      <c r="B13" s="100" t="s">
        <v>254</v>
      </c>
      <c r="C13" s="47" t="s">
        <v>17</v>
      </c>
      <c r="D13" s="48">
        <v>2</v>
      </c>
      <c r="E13" s="483"/>
      <c r="F13" s="49">
        <f>D13*E13</f>
        <v>0</v>
      </c>
    </row>
    <row r="14" spans="1:6" ht="76.5" x14ac:dyDescent="0.25">
      <c r="A14" s="45">
        <f>A13+1</f>
        <v>3</v>
      </c>
      <c r="B14" s="54" t="s">
        <v>255</v>
      </c>
      <c r="C14" s="47" t="s">
        <v>7</v>
      </c>
      <c r="D14" s="48">
        <v>6</v>
      </c>
      <c r="E14" s="483"/>
      <c r="F14" s="49">
        <f>D14*E14</f>
        <v>0</v>
      </c>
    </row>
    <row r="15" spans="1:6" ht="54" customHeight="1" x14ac:dyDescent="0.25">
      <c r="A15" s="45">
        <f>A14+1</f>
        <v>4</v>
      </c>
      <c r="B15" s="100" t="s">
        <v>256</v>
      </c>
      <c r="C15" s="47" t="s">
        <v>253</v>
      </c>
      <c r="D15" s="48">
        <v>42</v>
      </c>
      <c r="E15" s="483"/>
      <c r="F15" s="49">
        <f>D15*E15</f>
        <v>0</v>
      </c>
    </row>
    <row r="16" spans="1:6" ht="15.75" thickBot="1" x14ac:dyDescent="0.3">
      <c r="A16" s="45">
        <v>5</v>
      </c>
      <c r="B16" s="101" t="s">
        <v>257</v>
      </c>
      <c r="C16" s="47" t="s">
        <v>2</v>
      </c>
      <c r="D16" s="48">
        <v>5</v>
      </c>
      <c r="E16" s="483"/>
      <c r="F16" s="49">
        <f>D16*E16</f>
        <v>0</v>
      </c>
    </row>
    <row r="17" spans="1:6" ht="16.5" customHeight="1" thickBot="1" x14ac:dyDescent="0.3">
      <c r="A17" s="102"/>
      <c r="B17" s="103" t="s">
        <v>30</v>
      </c>
      <c r="C17" s="104"/>
      <c r="D17" s="90"/>
      <c r="E17" s="105"/>
      <c r="F17" s="106">
        <f>SUM(F12:F16)</f>
        <v>0</v>
      </c>
    </row>
    <row r="18" spans="1:6" ht="13.5" customHeight="1" thickBot="1" x14ac:dyDescent="0.3">
      <c r="A18" s="107"/>
      <c r="B18" s="108"/>
      <c r="C18" s="95"/>
      <c r="D18" s="96"/>
      <c r="E18" s="109"/>
      <c r="F18" s="110"/>
    </row>
    <row r="19" spans="1:6" ht="16.5" customHeight="1" thickBot="1" x14ac:dyDescent="0.3">
      <c r="A19" s="231" t="s">
        <v>100</v>
      </c>
      <c r="B19" s="232"/>
      <c r="C19" s="232"/>
      <c r="D19" s="232"/>
      <c r="E19" s="232"/>
      <c r="F19" s="239"/>
    </row>
    <row r="20" spans="1:6" ht="41.25" customHeight="1" x14ac:dyDescent="0.25">
      <c r="A20" s="244">
        <v>1</v>
      </c>
      <c r="B20" s="100" t="s">
        <v>258</v>
      </c>
      <c r="C20" s="47"/>
      <c r="D20" s="48"/>
      <c r="E20" s="48"/>
      <c r="F20" s="49"/>
    </row>
    <row r="21" spans="1:6" x14ac:dyDescent="0.25">
      <c r="A21" s="244"/>
      <c r="B21" s="111" t="s">
        <v>259</v>
      </c>
      <c r="C21" s="47" t="s">
        <v>260</v>
      </c>
      <c r="D21" s="48">
        <v>89.65</v>
      </c>
      <c r="E21" s="483"/>
      <c r="F21" s="49">
        <f>D21*E21</f>
        <v>0</v>
      </c>
    </row>
    <row r="22" spans="1:6" ht="54.75" customHeight="1" x14ac:dyDescent="0.25">
      <c r="A22" s="233">
        <v>2</v>
      </c>
      <c r="B22" s="100" t="s">
        <v>261</v>
      </c>
      <c r="C22" s="47"/>
      <c r="D22" s="48"/>
      <c r="E22" s="48"/>
      <c r="F22" s="49"/>
    </row>
    <row r="23" spans="1:6" ht="17.25" customHeight="1" x14ac:dyDescent="0.25">
      <c r="A23" s="235"/>
      <c r="B23" s="127" t="s">
        <v>262</v>
      </c>
      <c r="C23" s="47" t="s">
        <v>260</v>
      </c>
      <c r="D23" s="48">
        <f>D30*0.02</f>
        <v>1.7930000000000001</v>
      </c>
      <c r="E23" s="483"/>
      <c r="F23" s="49">
        <f>D23*E23</f>
        <v>0</v>
      </c>
    </row>
    <row r="24" spans="1:6" ht="27.75" customHeight="1" x14ac:dyDescent="0.25">
      <c r="A24" s="243">
        <v>3</v>
      </c>
      <c r="B24" s="100" t="s">
        <v>263</v>
      </c>
      <c r="C24" s="47"/>
      <c r="D24" s="48"/>
      <c r="E24" s="48"/>
      <c r="F24" s="49"/>
    </row>
    <row r="25" spans="1:6" x14ac:dyDescent="0.25">
      <c r="A25" s="243"/>
      <c r="B25" s="100" t="s">
        <v>344</v>
      </c>
      <c r="C25" s="47" t="s">
        <v>265</v>
      </c>
      <c r="D25" s="48">
        <f>42*0.9</f>
        <v>37.800000000000004</v>
      </c>
      <c r="E25" s="48"/>
      <c r="F25" s="49"/>
    </row>
    <row r="26" spans="1:6" x14ac:dyDescent="0.25">
      <c r="A26" s="243"/>
      <c r="B26" s="113"/>
      <c r="C26" s="47" t="s">
        <v>267</v>
      </c>
      <c r="D26" s="48">
        <f>SUM(D25:D25)</f>
        <v>37.800000000000004</v>
      </c>
      <c r="E26" s="483"/>
      <c r="F26" s="49">
        <f>D26*E26</f>
        <v>0</v>
      </c>
    </row>
    <row r="27" spans="1:6" ht="51" x14ac:dyDescent="0.25">
      <c r="A27" s="45">
        <v>4</v>
      </c>
      <c r="B27" s="100" t="s">
        <v>268</v>
      </c>
      <c r="C27" s="47" t="s">
        <v>260</v>
      </c>
      <c r="D27" s="48">
        <v>6.47</v>
      </c>
      <c r="E27" s="483"/>
      <c r="F27" s="49">
        <f>D27*E27</f>
        <v>0</v>
      </c>
    </row>
    <row r="28" spans="1:6" ht="66.75" customHeight="1" x14ac:dyDescent="0.25">
      <c r="A28" s="114">
        <v>5</v>
      </c>
      <c r="B28" s="115" t="s">
        <v>269</v>
      </c>
      <c r="C28" s="116" t="s">
        <v>260</v>
      </c>
      <c r="D28" s="117">
        <v>24.26</v>
      </c>
      <c r="E28" s="497"/>
      <c r="F28" s="118">
        <f>D28*E28</f>
        <v>0</v>
      </c>
    </row>
    <row r="29" spans="1:6" ht="77.25" x14ac:dyDescent="0.25">
      <c r="A29" s="243">
        <v>6</v>
      </c>
      <c r="B29" s="119" t="s">
        <v>270</v>
      </c>
      <c r="C29" s="47"/>
      <c r="D29" s="48"/>
      <c r="E29" s="48"/>
      <c r="F29" s="49"/>
    </row>
    <row r="30" spans="1:6" x14ac:dyDescent="0.25">
      <c r="A30" s="243"/>
      <c r="B30" s="119" t="s">
        <v>271</v>
      </c>
      <c r="C30" s="47" t="s">
        <v>260</v>
      </c>
      <c r="D30" s="48">
        <v>89.65</v>
      </c>
      <c r="E30" s="48"/>
      <c r="F30" s="49"/>
    </row>
    <row r="31" spans="1:6" x14ac:dyDescent="0.25">
      <c r="A31" s="243"/>
      <c r="B31" s="120" t="s">
        <v>272</v>
      </c>
      <c r="C31" s="47"/>
      <c r="D31" s="48"/>
      <c r="E31" s="48"/>
      <c r="F31" s="49"/>
    </row>
    <row r="32" spans="1:6" x14ac:dyDescent="0.25">
      <c r="A32" s="243"/>
      <c r="B32" s="120" t="s">
        <v>273</v>
      </c>
      <c r="C32" s="47" t="s">
        <v>260</v>
      </c>
      <c r="D32" s="48">
        <f>0.15*0.15*3.14*3</f>
        <v>0.21195000000000003</v>
      </c>
      <c r="E32" s="48"/>
      <c r="F32" s="49"/>
    </row>
    <row r="33" spans="1:13" x14ac:dyDescent="0.25">
      <c r="A33" s="243"/>
      <c r="B33" s="120" t="s">
        <v>275</v>
      </c>
      <c r="C33" s="47" t="s">
        <v>260</v>
      </c>
      <c r="D33" s="48">
        <f>0.5*0.5*3.14*2*2</f>
        <v>3.14</v>
      </c>
      <c r="E33" s="48"/>
      <c r="F33" s="49"/>
    </row>
    <row r="34" spans="1:13" x14ac:dyDescent="0.25">
      <c r="A34" s="243"/>
      <c r="B34" s="120" t="s">
        <v>276</v>
      </c>
      <c r="C34" s="47" t="s">
        <v>260</v>
      </c>
      <c r="D34" s="48">
        <f>D27</f>
        <v>6.47</v>
      </c>
      <c r="E34" s="48"/>
      <c r="F34" s="49"/>
    </row>
    <row r="35" spans="1:13" x14ac:dyDescent="0.25">
      <c r="A35" s="243"/>
      <c r="B35" s="120" t="s">
        <v>277</v>
      </c>
      <c r="C35" s="47" t="s">
        <v>260</v>
      </c>
      <c r="D35" s="48">
        <f>D28</f>
        <v>24.26</v>
      </c>
      <c r="E35" s="48"/>
      <c r="F35" s="49"/>
    </row>
    <row r="36" spans="1:13" x14ac:dyDescent="0.25">
      <c r="A36" s="243"/>
      <c r="B36" s="121" t="s">
        <v>278</v>
      </c>
      <c r="C36" s="47" t="s">
        <v>260</v>
      </c>
      <c r="D36" s="48">
        <v>4.18</v>
      </c>
      <c r="E36" s="48"/>
      <c r="F36" s="49"/>
    </row>
    <row r="37" spans="1:13" x14ac:dyDescent="0.25">
      <c r="A37" s="243"/>
      <c r="B37" s="119" t="s">
        <v>279</v>
      </c>
      <c r="C37" s="47" t="s">
        <v>260</v>
      </c>
      <c r="D37" s="48">
        <f>SUM(D32:D36)</f>
        <v>38.261949999999999</v>
      </c>
      <c r="E37" s="48"/>
      <c r="F37" s="49"/>
    </row>
    <row r="38" spans="1:13" x14ac:dyDescent="0.25">
      <c r="A38" s="243"/>
      <c r="B38" s="119" t="s">
        <v>280</v>
      </c>
      <c r="C38" s="47" t="s">
        <v>260</v>
      </c>
      <c r="D38" s="48">
        <f>D30-D37</f>
        <v>51.388050000000007</v>
      </c>
      <c r="E38" s="48"/>
      <c r="F38" s="49"/>
    </row>
    <row r="39" spans="1:13" x14ac:dyDescent="0.25">
      <c r="A39" s="243"/>
      <c r="B39" s="119" t="s">
        <v>281</v>
      </c>
      <c r="C39" s="47" t="s">
        <v>260</v>
      </c>
      <c r="D39" s="48">
        <f>(D30-D37)*0.2</f>
        <v>10.277610000000003</v>
      </c>
      <c r="E39" s="483"/>
      <c r="F39" s="49">
        <f t="shared" ref="F39:F55" si="0">D39*E39</f>
        <v>0</v>
      </c>
    </row>
    <row r="40" spans="1:13" x14ac:dyDescent="0.25">
      <c r="A40" s="243"/>
      <c r="B40" s="119" t="s">
        <v>282</v>
      </c>
      <c r="C40" s="47" t="s">
        <v>260</v>
      </c>
      <c r="D40" s="48">
        <f>(D30-D37)*0.8</f>
        <v>41.110440000000011</v>
      </c>
      <c r="E40" s="483"/>
      <c r="F40" s="49">
        <f t="shared" si="0"/>
        <v>0</v>
      </c>
    </row>
    <row r="41" spans="1:13" ht="27" customHeight="1" x14ac:dyDescent="0.25">
      <c r="A41" s="122">
        <v>7</v>
      </c>
      <c r="B41" s="100" t="s">
        <v>283</v>
      </c>
      <c r="C41" s="47" t="s">
        <v>260</v>
      </c>
      <c r="D41" s="48">
        <v>42</v>
      </c>
      <c r="E41" s="483"/>
      <c r="F41" s="49">
        <f>D41*E41</f>
        <v>0</v>
      </c>
    </row>
    <row r="42" spans="1:13" ht="77.25" thickBot="1" x14ac:dyDescent="0.3">
      <c r="A42" s="45">
        <v>8</v>
      </c>
      <c r="B42" s="100" t="s">
        <v>284</v>
      </c>
      <c r="C42" s="47" t="s">
        <v>260</v>
      </c>
      <c r="D42" s="52">
        <v>20.16</v>
      </c>
      <c r="E42" s="483"/>
      <c r="F42" s="49">
        <f t="shared" si="0"/>
        <v>0</v>
      </c>
    </row>
    <row r="43" spans="1:13" ht="17.25" customHeight="1" thickBot="1" x14ac:dyDescent="0.3">
      <c r="A43" s="123"/>
      <c r="B43" s="103" t="s">
        <v>31</v>
      </c>
      <c r="C43" s="104"/>
      <c r="D43" s="90"/>
      <c r="E43" s="90"/>
      <c r="F43" s="106">
        <f>SUM(F20:F42)</f>
        <v>0</v>
      </c>
    </row>
    <row r="44" spans="1:13" ht="13.5" customHeight="1" thickBot="1" x14ac:dyDescent="0.3">
      <c r="A44" s="93"/>
      <c r="B44" s="108"/>
      <c r="C44" s="95"/>
      <c r="D44" s="96"/>
      <c r="E44" s="96"/>
      <c r="F44" s="110"/>
    </row>
    <row r="45" spans="1:13" ht="16.5" customHeight="1" thickBot="1" x14ac:dyDescent="0.3">
      <c r="A45" s="231" t="s">
        <v>285</v>
      </c>
      <c r="B45" s="232"/>
      <c r="C45" s="232"/>
      <c r="D45" s="232"/>
      <c r="E45" s="232"/>
      <c r="F45" s="239"/>
    </row>
    <row r="46" spans="1:13" ht="157.5" customHeight="1" x14ac:dyDescent="0.25">
      <c r="A46" s="243">
        <v>1</v>
      </c>
      <c r="B46" s="126" t="s">
        <v>370</v>
      </c>
      <c r="C46" s="124"/>
      <c r="D46" s="48"/>
      <c r="E46" s="48"/>
      <c r="F46" s="49"/>
      <c r="J46" s="490"/>
      <c r="K46" s="490"/>
      <c r="L46" s="491"/>
      <c r="M46" s="490"/>
    </row>
    <row r="47" spans="1:13" x14ac:dyDescent="0.25">
      <c r="A47" s="243"/>
      <c r="B47" s="125" t="s">
        <v>286</v>
      </c>
      <c r="C47" s="47" t="s">
        <v>253</v>
      </c>
      <c r="D47" s="48">
        <v>42</v>
      </c>
      <c r="E47" s="484"/>
      <c r="F47" s="49">
        <f t="shared" ref="F47:F50" si="1">D47*E47</f>
        <v>0</v>
      </c>
      <c r="J47" s="490"/>
      <c r="K47" s="490"/>
      <c r="L47" s="490"/>
      <c r="M47" s="490"/>
    </row>
    <row r="48" spans="1:13" ht="71.25" customHeight="1" x14ac:dyDescent="0.25">
      <c r="A48" s="228"/>
      <c r="B48" s="496" t="s">
        <v>364</v>
      </c>
      <c r="C48" s="494"/>
      <c r="D48" s="494"/>
      <c r="E48" s="495"/>
      <c r="F48" s="49"/>
    </row>
    <row r="49" spans="1:6" ht="198" customHeight="1" x14ac:dyDescent="0.25">
      <c r="A49" s="243">
        <v>2</v>
      </c>
      <c r="B49" s="126" t="s">
        <v>371</v>
      </c>
      <c r="C49" s="124"/>
      <c r="D49" s="48"/>
      <c r="E49" s="48"/>
      <c r="F49" s="49"/>
    </row>
    <row r="50" spans="1:6" ht="19.5" customHeight="1" x14ac:dyDescent="0.25">
      <c r="A50" s="243"/>
      <c r="B50" s="127" t="s">
        <v>288</v>
      </c>
      <c r="C50" s="47" t="s">
        <v>17</v>
      </c>
      <c r="D50" s="48">
        <v>1</v>
      </c>
      <c r="E50" s="483"/>
      <c r="F50" s="49">
        <f t="shared" ref="F50" si="2">D50*E50</f>
        <v>0</v>
      </c>
    </row>
    <row r="51" spans="1:6" ht="71.25" customHeight="1" x14ac:dyDescent="0.25">
      <c r="A51" s="228"/>
      <c r="B51" s="496" t="s">
        <v>363</v>
      </c>
      <c r="C51" s="494"/>
      <c r="D51" s="494"/>
      <c r="E51" s="495"/>
      <c r="F51" s="49"/>
    </row>
    <row r="52" spans="1:6" ht="57" customHeight="1" x14ac:dyDescent="0.25">
      <c r="A52" s="213">
        <v>3</v>
      </c>
      <c r="B52" s="100" t="s">
        <v>289</v>
      </c>
      <c r="C52" s="47" t="s">
        <v>17</v>
      </c>
      <c r="D52" s="48">
        <v>6</v>
      </c>
      <c r="E52" s="484"/>
      <c r="F52" s="49">
        <f t="shared" ref="F52:F54" si="3">D52*E52</f>
        <v>0</v>
      </c>
    </row>
    <row r="53" spans="1:6" ht="63.75" x14ac:dyDescent="0.25">
      <c r="A53" s="213">
        <v>4</v>
      </c>
      <c r="B53" s="101" t="s">
        <v>293</v>
      </c>
      <c r="C53" s="47" t="s">
        <v>17</v>
      </c>
      <c r="D53" s="48">
        <v>1</v>
      </c>
      <c r="E53" s="484"/>
      <c r="F53" s="49">
        <f t="shared" si="3"/>
        <v>0</v>
      </c>
    </row>
    <row r="54" spans="1:6" ht="63.75" x14ac:dyDescent="0.25">
      <c r="A54" s="213">
        <v>5</v>
      </c>
      <c r="B54" s="129" t="s">
        <v>294</v>
      </c>
      <c r="C54" s="47" t="s">
        <v>17</v>
      </c>
      <c r="D54" s="48">
        <v>1</v>
      </c>
      <c r="E54" s="484"/>
      <c r="F54" s="49">
        <f t="shared" si="3"/>
        <v>0</v>
      </c>
    </row>
    <row r="55" spans="1:6" ht="25.5" x14ac:dyDescent="0.25">
      <c r="A55" s="45">
        <v>6</v>
      </c>
      <c r="B55" s="100" t="s">
        <v>296</v>
      </c>
      <c r="C55" s="47" t="s">
        <v>253</v>
      </c>
      <c r="D55" s="48">
        <v>42</v>
      </c>
      <c r="E55" s="483"/>
      <c r="F55" s="49">
        <f t="shared" si="0"/>
        <v>0</v>
      </c>
    </row>
    <row r="56" spans="1:6" ht="25.5" x14ac:dyDescent="0.25">
      <c r="A56" s="233">
        <v>7</v>
      </c>
      <c r="B56" s="100" t="s">
        <v>297</v>
      </c>
      <c r="C56" s="47"/>
      <c r="D56" s="48"/>
      <c r="E56" s="48"/>
      <c r="F56" s="49"/>
    </row>
    <row r="57" spans="1:6" x14ac:dyDescent="0.25">
      <c r="A57" s="235"/>
      <c r="B57" s="130" t="s">
        <v>298</v>
      </c>
      <c r="C57" s="47" t="s">
        <v>253</v>
      </c>
      <c r="D57" s="48">
        <v>42</v>
      </c>
      <c r="E57" s="483"/>
      <c r="F57" s="49">
        <f>D57*E57</f>
        <v>0</v>
      </c>
    </row>
    <row r="58" spans="1:6" ht="39" thickBot="1" x14ac:dyDescent="0.3">
      <c r="A58" s="207">
        <v>8</v>
      </c>
      <c r="B58" s="129" t="s">
        <v>347</v>
      </c>
      <c r="C58" s="47" t="s">
        <v>253</v>
      </c>
      <c r="D58" s="48">
        <v>42</v>
      </c>
      <c r="E58" s="483"/>
      <c r="F58" s="49">
        <f t="shared" ref="F58" si="4">D58*E58</f>
        <v>0</v>
      </c>
    </row>
    <row r="59" spans="1:6" ht="16.5" customHeight="1" thickBot="1" x14ac:dyDescent="0.3">
      <c r="A59" s="123"/>
      <c r="B59" s="103" t="s">
        <v>301</v>
      </c>
      <c r="C59" s="104"/>
      <c r="D59" s="90"/>
      <c r="E59" s="90"/>
      <c r="F59" s="106">
        <f>SUM(F46:F58)</f>
        <v>0</v>
      </c>
    </row>
    <row r="60" spans="1:6" ht="13.5" customHeight="1" thickBot="1" x14ac:dyDescent="0.3">
      <c r="A60" s="93"/>
      <c r="B60" s="108"/>
      <c r="C60" s="95"/>
      <c r="D60" s="96"/>
      <c r="E60" s="96"/>
      <c r="F60" s="110"/>
    </row>
    <row r="61" spans="1:6" ht="30" customHeight="1" thickBot="1" x14ac:dyDescent="0.3">
      <c r="A61" s="231" t="s">
        <v>302</v>
      </c>
      <c r="B61" s="232"/>
      <c r="C61" s="232"/>
      <c r="D61" s="232"/>
      <c r="E61" s="232"/>
      <c r="F61" s="239"/>
    </row>
    <row r="62" spans="1:6" ht="42" customHeight="1" x14ac:dyDescent="0.25">
      <c r="A62" s="131">
        <v>1</v>
      </c>
      <c r="B62" s="132" t="s">
        <v>303</v>
      </c>
      <c r="C62" s="42" t="s">
        <v>253</v>
      </c>
      <c r="D62" s="43">
        <v>3</v>
      </c>
      <c r="E62" s="482"/>
      <c r="F62" s="44">
        <f>D62*E62</f>
        <v>0</v>
      </c>
    </row>
    <row r="63" spans="1:6" ht="51.75" customHeight="1" x14ac:dyDescent="0.25">
      <c r="A63" s="45">
        <v>2</v>
      </c>
      <c r="B63" s="115" t="s">
        <v>254</v>
      </c>
      <c r="C63" s="116" t="s">
        <v>17</v>
      </c>
      <c r="D63" s="48">
        <v>2</v>
      </c>
      <c r="E63" s="483"/>
      <c r="F63" s="49">
        <f>D63*E63</f>
        <v>0</v>
      </c>
    </row>
    <row r="64" spans="1:6" ht="32.25" customHeight="1" x14ac:dyDescent="0.25">
      <c r="A64" s="133">
        <v>3</v>
      </c>
      <c r="B64" s="115" t="s">
        <v>304</v>
      </c>
      <c r="C64" s="116" t="s">
        <v>17</v>
      </c>
      <c r="D64" s="48">
        <v>1</v>
      </c>
      <c r="E64" s="483"/>
      <c r="F64" s="49">
        <f t="shared" ref="F64:F74" si="5">D64*E64</f>
        <v>0</v>
      </c>
    </row>
    <row r="65" spans="1:8" ht="39" x14ac:dyDescent="0.25">
      <c r="A65" s="240">
        <v>4</v>
      </c>
      <c r="B65" s="134" t="s">
        <v>305</v>
      </c>
      <c r="C65" s="47"/>
      <c r="D65" s="48"/>
      <c r="E65" s="48"/>
      <c r="F65" s="49">
        <f t="shared" si="5"/>
        <v>0</v>
      </c>
    </row>
    <row r="66" spans="1:8" x14ac:dyDescent="0.25">
      <c r="A66" s="241"/>
      <c r="B66" s="135" t="s">
        <v>345</v>
      </c>
      <c r="C66" s="47" t="s">
        <v>260</v>
      </c>
      <c r="D66" s="48">
        <f>6*3.4</f>
        <v>20.399999999999999</v>
      </c>
      <c r="E66" s="48"/>
      <c r="F66" s="49">
        <f t="shared" si="5"/>
        <v>0</v>
      </c>
    </row>
    <row r="67" spans="1:8" x14ac:dyDescent="0.25">
      <c r="A67" s="241"/>
      <c r="B67" s="134" t="s">
        <v>307</v>
      </c>
      <c r="C67" s="47" t="s">
        <v>260</v>
      </c>
      <c r="D67" s="48">
        <f>D66*0.85</f>
        <v>17.34</v>
      </c>
      <c r="E67" s="483"/>
      <c r="F67" s="49">
        <f t="shared" si="5"/>
        <v>0</v>
      </c>
    </row>
    <row r="68" spans="1:8" ht="42" customHeight="1" x14ac:dyDescent="0.25">
      <c r="A68" s="242"/>
      <c r="B68" s="135" t="s">
        <v>308</v>
      </c>
      <c r="C68" s="47" t="s">
        <v>260</v>
      </c>
      <c r="D68" s="48">
        <f>D66*0.15</f>
        <v>3.0599999999999996</v>
      </c>
      <c r="E68" s="483"/>
      <c r="F68" s="49">
        <f t="shared" si="5"/>
        <v>0</v>
      </c>
    </row>
    <row r="69" spans="1:8" ht="38.25" x14ac:dyDescent="0.25">
      <c r="A69" s="136">
        <v>5</v>
      </c>
      <c r="B69" s="137" t="s">
        <v>309</v>
      </c>
      <c r="C69" s="47" t="s">
        <v>260</v>
      </c>
      <c r="D69" s="52">
        <v>19.14</v>
      </c>
      <c r="E69" s="483"/>
      <c r="F69" s="49">
        <f t="shared" si="5"/>
        <v>0</v>
      </c>
    </row>
    <row r="70" spans="1:8" ht="25.5" x14ac:dyDescent="0.25">
      <c r="A70" s="136">
        <v>6</v>
      </c>
      <c r="B70" s="134" t="s">
        <v>263</v>
      </c>
      <c r="C70" s="47" t="s">
        <v>267</v>
      </c>
      <c r="D70" s="48">
        <v>8.4</v>
      </c>
      <c r="E70" s="483"/>
      <c r="F70" s="49">
        <f t="shared" si="5"/>
        <v>0</v>
      </c>
    </row>
    <row r="71" spans="1:8" ht="38.25" x14ac:dyDescent="0.25">
      <c r="A71" s="136">
        <v>7</v>
      </c>
      <c r="B71" s="134" t="s">
        <v>310</v>
      </c>
      <c r="C71" s="47" t="s">
        <v>253</v>
      </c>
      <c r="D71" s="48">
        <v>12</v>
      </c>
      <c r="E71" s="483"/>
      <c r="F71" s="49">
        <f t="shared" si="5"/>
        <v>0</v>
      </c>
    </row>
    <row r="72" spans="1:8" ht="51" x14ac:dyDescent="0.25">
      <c r="A72" s="138">
        <v>8</v>
      </c>
      <c r="B72" s="139" t="s">
        <v>311</v>
      </c>
      <c r="C72" s="47" t="s">
        <v>17</v>
      </c>
      <c r="D72" s="48">
        <v>6</v>
      </c>
      <c r="E72" s="483"/>
      <c r="F72" s="49">
        <f t="shared" si="5"/>
        <v>0</v>
      </c>
    </row>
    <row r="73" spans="1:8" x14ac:dyDescent="0.25">
      <c r="A73" s="138">
        <v>9</v>
      </c>
      <c r="B73" s="134" t="s">
        <v>312</v>
      </c>
      <c r="C73" s="47" t="s">
        <v>253</v>
      </c>
      <c r="D73" s="48">
        <v>6</v>
      </c>
      <c r="E73" s="483"/>
      <c r="F73" s="49">
        <f t="shared" si="5"/>
        <v>0</v>
      </c>
    </row>
    <row r="74" spans="1:8" ht="40.5" customHeight="1" x14ac:dyDescent="0.25">
      <c r="A74" s="140">
        <v>10</v>
      </c>
      <c r="B74" s="141" t="s">
        <v>313</v>
      </c>
      <c r="C74" s="142" t="s">
        <v>314</v>
      </c>
      <c r="D74" s="143">
        <v>6</v>
      </c>
      <c r="E74" s="492"/>
      <c r="F74" s="49">
        <f t="shared" si="5"/>
        <v>0</v>
      </c>
    </row>
    <row r="75" spans="1:8" ht="39" thickBot="1" x14ac:dyDescent="0.3">
      <c r="A75" s="144">
        <v>11</v>
      </c>
      <c r="B75" s="145" t="s">
        <v>315</v>
      </c>
      <c r="C75" s="146"/>
      <c r="D75" s="147"/>
      <c r="E75" s="147"/>
      <c r="F75" s="148">
        <f>SUM(F62:F74)*0.05</f>
        <v>0</v>
      </c>
      <c r="H75" s="152"/>
    </row>
    <row r="76" spans="1:8" ht="16.5" customHeight="1" thickBot="1" x14ac:dyDescent="0.3">
      <c r="A76" s="149"/>
      <c r="B76" s="150" t="s">
        <v>316</v>
      </c>
      <c r="C76" s="150"/>
      <c r="D76" s="150"/>
      <c r="E76" s="151"/>
      <c r="F76" s="92">
        <f>SUM(F62:F75)</f>
        <v>0</v>
      </c>
    </row>
    <row r="77" spans="1:8" x14ac:dyDescent="0.25">
      <c r="A77" s="153"/>
      <c r="B77" s="154"/>
      <c r="C77" s="155"/>
      <c r="D77" s="156"/>
      <c r="E77" s="156"/>
      <c r="F77" s="156"/>
    </row>
  </sheetData>
  <sheetProtection algorithmName="SHA-512" hashValue="0n1wLDUQ1YeuMjKJ5RwpkrD0Ad/X6u3eDlXFftPmwLtH5SfqnA/3cF/EMlVCPWP8x62tgG1JL4XHZroUYdRIeg==" saltValue="msMSHOGjfm1uM4CGhn+itg==" spinCount="100000" sheet="1" objects="1" scenarios="1"/>
  <mergeCells count="14">
    <mergeCell ref="A29:A40"/>
    <mergeCell ref="A11:F11"/>
    <mergeCell ref="A19:F19"/>
    <mergeCell ref="A20:A21"/>
    <mergeCell ref="A22:A23"/>
    <mergeCell ref="A24:A26"/>
    <mergeCell ref="A45:F45"/>
    <mergeCell ref="A46:A47"/>
    <mergeCell ref="A56:A57"/>
    <mergeCell ref="A61:F61"/>
    <mergeCell ref="A65:A68"/>
    <mergeCell ref="A49:A50"/>
    <mergeCell ref="B48:E48"/>
    <mergeCell ref="B51:E51"/>
  </mergeCells>
  <pageMargins left="0.70866141732283472" right="0.70866141732283472" top="0.74803149606299213" bottom="0.74803149606299213" header="0.31496062992125984" footer="0.31496062992125984"/>
  <pageSetup paperSize="9" scale="80" fitToHeight="0" orientation="portrait" r:id="rId1"/>
  <headerFooter>
    <oddFooter>&amp;RKanal K3 -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76"/>
  <sheetViews>
    <sheetView view="pageBreakPreview" topLeftCell="A46" zoomScaleNormal="100" zoomScaleSheetLayoutView="100" workbookViewId="0">
      <selection activeCell="E50" sqref="E50"/>
    </sheetView>
  </sheetViews>
  <sheetFormatPr defaultColWidth="9.140625" defaultRowHeight="15" x14ac:dyDescent="0.25"/>
  <cols>
    <col min="1" max="1" width="6.42578125" style="34" customWidth="1"/>
    <col min="2" max="2" width="48.28515625" style="34" customWidth="1"/>
    <col min="3" max="3" width="11.42578125" style="34" customWidth="1"/>
    <col min="4" max="4" width="12" style="34" customWidth="1"/>
    <col min="5" max="5" width="13.85546875" style="34" customWidth="1"/>
    <col min="6" max="6" width="16.28515625" style="34" customWidth="1"/>
    <col min="7" max="7" width="9.140625" style="34"/>
    <col min="8" max="9" width="9.140625" style="34" customWidth="1"/>
    <col min="10" max="10" width="11.85546875" style="34" customWidth="1"/>
    <col min="11" max="11" width="0.140625" style="34" hidden="1" customWidth="1"/>
    <col min="12" max="12" width="16.85546875" style="34" customWidth="1"/>
    <col min="13" max="13" width="16.140625" style="34" customWidth="1"/>
    <col min="14" max="16384" width="9.140625" style="34"/>
  </cols>
  <sheetData>
    <row r="1" spans="1:6" ht="21" customHeight="1" thickBot="1" x14ac:dyDescent="0.3"/>
    <row r="2" spans="1:6" ht="24" customHeight="1" thickBot="1" x14ac:dyDescent="0.3">
      <c r="A2" s="35" t="s">
        <v>21</v>
      </c>
      <c r="B2" s="35" t="s">
        <v>22</v>
      </c>
      <c r="C2" s="36" t="s">
        <v>23</v>
      </c>
      <c r="D2" s="37" t="s">
        <v>24</v>
      </c>
      <c r="E2" s="36" t="s">
        <v>25</v>
      </c>
      <c r="F2" s="37" t="s">
        <v>26</v>
      </c>
    </row>
    <row r="3" spans="1:6" ht="20.25" customHeight="1" thickBot="1" x14ac:dyDescent="0.3">
      <c r="A3" s="66"/>
      <c r="B3" s="67" t="s">
        <v>327</v>
      </c>
      <c r="C3" s="67"/>
      <c r="D3" s="67"/>
      <c r="E3" s="67"/>
      <c r="F3" s="68"/>
    </row>
    <row r="4" spans="1:6" ht="16.5" customHeight="1" x14ac:dyDescent="0.25">
      <c r="A4" s="69" t="s">
        <v>27</v>
      </c>
      <c r="B4" s="70" t="s">
        <v>18</v>
      </c>
      <c r="C4" s="71"/>
      <c r="D4" s="72"/>
      <c r="E4" s="73"/>
      <c r="F4" s="74">
        <f>$F$17</f>
        <v>0</v>
      </c>
    </row>
    <row r="5" spans="1:6" ht="16.5" customHeight="1" x14ac:dyDescent="0.25">
      <c r="A5" s="75" t="s">
        <v>28</v>
      </c>
      <c r="B5" s="76" t="s">
        <v>3</v>
      </c>
      <c r="C5" s="77"/>
      <c r="D5" s="56"/>
      <c r="E5" s="78"/>
      <c r="F5" s="79">
        <f>$F$43</f>
        <v>0</v>
      </c>
    </row>
    <row r="6" spans="1:6" ht="16.5" customHeight="1" x14ac:dyDescent="0.25">
      <c r="A6" s="75" t="s">
        <v>29</v>
      </c>
      <c r="B6" s="76" t="s">
        <v>214</v>
      </c>
      <c r="C6" s="77"/>
      <c r="D6" s="56"/>
      <c r="E6" s="78"/>
      <c r="F6" s="79">
        <f>$F$60</f>
        <v>0</v>
      </c>
    </row>
    <row r="7" spans="1:6" ht="16.5" customHeight="1" x14ac:dyDescent="0.25">
      <c r="A7" s="80" t="s">
        <v>251</v>
      </c>
      <c r="B7" s="81" t="s">
        <v>215</v>
      </c>
      <c r="C7" s="82"/>
      <c r="D7" s="83"/>
      <c r="E7" s="84"/>
      <c r="F7" s="85">
        <f>$F$76</f>
        <v>0</v>
      </c>
    </row>
    <row r="8" spans="1:6" ht="16.5" customHeight="1" thickBot="1" x14ac:dyDescent="0.3">
      <c r="A8" s="80"/>
      <c r="B8" s="81" t="s">
        <v>216</v>
      </c>
      <c r="C8" s="86">
        <v>0.1</v>
      </c>
      <c r="D8" s="83"/>
      <c r="E8" s="84"/>
      <c r="F8" s="85">
        <f>SUM(F4:F7)*0.1</f>
        <v>0</v>
      </c>
    </row>
    <row r="9" spans="1:6" ht="16.5" customHeight="1" thickBot="1" x14ac:dyDescent="0.3">
      <c r="A9" s="87"/>
      <c r="B9" s="88" t="s">
        <v>224</v>
      </c>
      <c r="C9" s="89"/>
      <c r="D9" s="90"/>
      <c r="E9" s="91"/>
      <c r="F9" s="92">
        <f>SUM(F4:F8)</f>
        <v>0</v>
      </c>
    </row>
    <row r="10" spans="1:6" ht="13.5" customHeight="1" thickBot="1" x14ac:dyDescent="0.3">
      <c r="A10" s="93"/>
      <c r="B10" s="94"/>
      <c r="C10" s="95"/>
      <c r="D10" s="96"/>
      <c r="E10" s="96"/>
      <c r="F10" s="97"/>
    </row>
    <row r="11" spans="1:6" ht="16.5" customHeight="1" thickBot="1" x14ac:dyDescent="0.3">
      <c r="A11" s="231" t="s">
        <v>19</v>
      </c>
      <c r="B11" s="232"/>
      <c r="C11" s="232"/>
      <c r="D11" s="232"/>
      <c r="E11" s="232"/>
      <c r="F11" s="239"/>
    </row>
    <row r="12" spans="1:6" ht="25.5" x14ac:dyDescent="0.25">
      <c r="A12" s="98">
        <v>1</v>
      </c>
      <c r="B12" s="99" t="s">
        <v>252</v>
      </c>
      <c r="C12" s="42" t="s">
        <v>253</v>
      </c>
      <c r="D12" s="43">
        <v>53</v>
      </c>
      <c r="E12" s="489"/>
      <c r="F12" s="44">
        <f>D12*E12</f>
        <v>0</v>
      </c>
    </row>
    <row r="13" spans="1:6" ht="38.25" x14ac:dyDescent="0.25">
      <c r="A13" s="228">
        <f>A12+1</f>
        <v>2</v>
      </c>
      <c r="B13" s="100" t="s">
        <v>254</v>
      </c>
      <c r="C13" s="47" t="s">
        <v>17</v>
      </c>
      <c r="D13" s="48">
        <v>2</v>
      </c>
      <c r="E13" s="488"/>
      <c r="F13" s="49">
        <f>D13*E13</f>
        <v>0</v>
      </c>
    </row>
    <row r="14" spans="1:6" ht="76.5" x14ac:dyDescent="0.25">
      <c r="A14" s="228">
        <f>A13+1</f>
        <v>3</v>
      </c>
      <c r="B14" s="54" t="s">
        <v>255</v>
      </c>
      <c r="C14" s="47" t="s">
        <v>7</v>
      </c>
      <c r="D14" s="48">
        <v>6</v>
      </c>
      <c r="E14" s="488"/>
      <c r="F14" s="49">
        <f>D14*E14</f>
        <v>0</v>
      </c>
    </row>
    <row r="15" spans="1:6" ht="52.5" customHeight="1" x14ac:dyDescent="0.25">
      <c r="A15" s="228">
        <f>A14+1</f>
        <v>4</v>
      </c>
      <c r="B15" s="100" t="s">
        <v>256</v>
      </c>
      <c r="C15" s="47" t="s">
        <v>253</v>
      </c>
      <c r="D15" s="48">
        <v>53</v>
      </c>
      <c r="E15" s="488"/>
      <c r="F15" s="49">
        <f>D15*E15</f>
        <v>0</v>
      </c>
    </row>
    <row r="16" spans="1:6" ht="15.75" thickBot="1" x14ac:dyDescent="0.3">
      <c r="A16" s="228">
        <v>5</v>
      </c>
      <c r="B16" s="101" t="s">
        <v>257</v>
      </c>
      <c r="C16" s="47" t="s">
        <v>2</v>
      </c>
      <c r="D16" s="48">
        <v>5</v>
      </c>
      <c r="E16" s="488"/>
      <c r="F16" s="49">
        <f>D16*E16</f>
        <v>0</v>
      </c>
    </row>
    <row r="17" spans="1:6" ht="16.5" customHeight="1" thickBot="1" x14ac:dyDescent="0.3">
      <c r="A17" s="102"/>
      <c r="B17" s="103" t="s">
        <v>30</v>
      </c>
      <c r="C17" s="104"/>
      <c r="D17" s="90"/>
      <c r="E17" s="105"/>
      <c r="F17" s="106">
        <f>SUM(F12:F16)</f>
        <v>0</v>
      </c>
    </row>
    <row r="18" spans="1:6" ht="13.5" customHeight="1" thickBot="1" x14ac:dyDescent="0.3">
      <c r="A18" s="107"/>
      <c r="B18" s="108"/>
      <c r="C18" s="95"/>
      <c r="D18" s="96"/>
      <c r="E18" s="109"/>
      <c r="F18" s="110"/>
    </row>
    <row r="19" spans="1:6" ht="16.5" customHeight="1" thickBot="1" x14ac:dyDescent="0.3">
      <c r="A19" s="231" t="s">
        <v>100</v>
      </c>
      <c r="B19" s="232"/>
      <c r="C19" s="232"/>
      <c r="D19" s="232"/>
      <c r="E19" s="232"/>
      <c r="F19" s="239"/>
    </row>
    <row r="20" spans="1:6" ht="41.25" customHeight="1" x14ac:dyDescent="0.25">
      <c r="A20" s="244">
        <v>1</v>
      </c>
      <c r="B20" s="100" t="s">
        <v>258</v>
      </c>
      <c r="C20" s="47"/>
      <c r="D20" s="48"/>
      <c r="E20" s="48"/>
      <c r="F20" s="49"/>
    </row>
    <row r="21" spans="1:6" x14ac:dyDescent="0.25">
      <c r="A21" s="244"/>
      <c r="B21" s="111" t="s">
        <v>259</v>
      </c>
      <c r="C21" s="47" t="s">
        <v>260</v>
      </c>
      <c r="D21" s="48">
        <v>124.79</v>
      </c>
      <c r="E21" s="483"/>
      <c r="F21" s="49">
        <f>D21*E21</f>
        <v>0</v>
      </c>
    </row>
    <row r="22" spans="1:6" ht="51" x14ac:dyDescent="0.25">
      <c r="A22" s="233">
        <v>2</v>
      </c>
      <c r="B22" s="100" t="s">
        <v>261</v>
      </c>
      <c r="C22" s="47"/>
      <c r="D22" s="48"/>
      <c r="E22" s="48"/>
      <c r="F22" s="49"/>
    </row>
    <row r="23" spans="1:6" ht="17.25" customHeight="1" x14ac:dyDescent="0.25">
      <c r="A23" s="235"/>
      <c r="B23" s="127" t="s">
        <v>262</v>
      </c>
      <c r="C23" s="47" t="s">
        <v>260</v>
      </c>
      <c r="D23" s="48">
        <f>D30*0.02</f>
        <v>2.4958</v>
      </c>
      <c r="E23" s="483"/>
      <c r="F23" s="49">
        <f>D23*E23</f>
        <v>0</v>
      </c>
    </row>
    <row r="24" spans="1:6" ht="25.5" x14ac:dyDescent="0.25">
      <c r="A24" s="243">
        <v>3</v>
      </c>
      <c r="B24" s="100" t="s">
        <v>263</v>
      </c>
      <c r="C24" s="47"/>
      <c r="D24" s="48"/>
      <c r="E24" s="48"/>
      <c r="F24" s="49"/>
    </row>
    <row r="25" spans="1:6" x14ac:dyDescent="0.25">
      <c r="A25" s="243"/>
      <c r="B25" s="100" t="s">
        <v>348</v>
      </c>
      <c r="C25" s="47" t="s">
        <v>265</v>
      </c>
      <c r="D25" s="48">
        <f>53*0.9</f>
        <v>47.7</v>
      </c>
      <c r="E25" s="48"/>
      <c r="F25" s="49"/>
    </row>
    <row r="26" spans="1:6" x14ac:dyDescent="0.25">
      <c r="A26" s="243"/>
      <c r="B26" s="113"/>
      <c r="C26" s="47" t="s">
        <v>267</v>
      </c>
      <c r="D26" s="48">
        <f>SUM(D25:D25)</f>
        <v>47.7</v>
      </c>
      <c r="E26" s="483"/>
      <c r="F26" s="49">
        <f>D26*E26</f>
        <v>0</v>
      </c>
    </row>
    <row r="27" spans="1:6" ht="51" x14ac:dyDescent="0.25">
      <c r="A27" s="228">
        <v>4</v>
      </c>
      <c r="B27" s="100" t="s">
        <v>268</v>
      </c>
      <c r="C27" s="47" t="s">
        <v>260</v>
      </c>
      <c r="D27" s="48">
        <v>8.14</v>
      </c>
      <c r="E27" s="483"/>
      <c r="F27" s="49">
        <f>D27*E27</f>
        <v>0</v>
      </c>
    </row>
    <row r="28" spans="1:6" ht="66" customHeight="1" x14ac:dyDescent="0.25">
      <c r="A28" s="227">
        <v>5</v>
      </c>
      <c r="B28" s="115" t="s">
        <v>269</v>
      </c>
      <c r="C28" s="116" t="s">
        <v>260</v>
      </c>
      <c r="D28" s="117">
        <v>30.53</v>
      </c>
      <c r="E28" s="497"/>
      <c r="F28" s="118">
        <f>D28*E28</f>
        <v>0</v>
      </c>
    </row>
    <row r="29" spans="1:6" ht="77.25" x14ac:dyDescent="0.25">
      <c r="A29" s="243">
        <v>6</v>
      </c>
      <c r="B29" s="119" t="s">
        <v>270</v>
      </c>
      <c r="C29" s="47"/>
      <c r="D29" s="48"/>
      <c r="E29" s="48"/>
      <c r="F29" s="49"/>
    </row>
    <row r="30" spans="1:6" x14ac:dyDescent="0.25">
      <c r="A30" s="243"/>
      <c r="B30" s="119" t="s">
        <v>271</v>
      </c>
      <c r="C30" s="47" t="s">
        <v>260</v>
      </c>
      <c r="D30" s="48">
        <v>124.79</v>
      </c>
      <c r="E30" s="48"/>
      <c r="F30" s="49"/>
    </row>
    <row r="31" spans="1:6" x14ac:dyDescent="0.25">
      <c r="A31" s="243"/>
      <c r="B31" s="120" t="s">
        <v>272</v>
      </c>
      <c r="C31" s="47"/>
      <c r="D31" s="48"/>
      <c r="E31" s="48"/>
      <c r="F31" s="49"/>
    </row>
    <row r="32" spans="1:6" x14ac:dyDescent="0.25">
      <c r="A32" s="243"/>
      <c r="B32" s="120" t="s">
        <v>273</v>
      </c>
      <c r="C32" s="47" t="s">
        <v>260</v>
      </c>
      <c r="D32" s="48">
        <f>0.15*0.15*3.14*3</f>
        <v>0.21195000000000003</v>
      </c>
      <c r="E32" s="48"/>
      <c r="F32" s="49"/>
    </row>
    <row r="33" spans="1:6" x14ac:dyDescent="0.25">
      <c r="A33" s="243"/>
      <c r="B33" s="120" t="s">
        <v>275</v>
      </c>
      <c r="C33" s="47" t="s">
        <v>260</v>
      </c>
      <c r="D33" s="48">
        <f>0.5*0.5*3.14*2*2</f>
        <v>3.14</v>
      </c>
      <c r="E33" s="48"/>
      <c r="F33" s="49"/>
    </row>
    <row r="34" spans="1:6" x14ac:dyDescent="0.25">
      <c r="A34" s="243"/>
      <c r="B34" s="120" t="s">
        <v>276</v>
      </c>
      <c r="C34" s="47" t="s">
        <v>260</v>
      </c>
      <c r="D34" s="48">
        <f>D27</f>
        <v>8.14</v>
      </c>
      <c r="E34" s="48"/>
      <c r="F34" s="49"/>
    </row>
    <row r="35" spans="1:6" x14ac:dyDescent="0.25">
      <c r="A35" s="243"/>
      <c r="B35" s="120" t="s">
        <v>277</v>
      </c>
      <c r="C35" s="47" t="s">
        <v>260</v>
      </c>
      <c r="D35" s="48">
        <f>D28</f>
        <v>30.53</v>
      </c>
      <c r="E35" s="48"/>
      <c r="F35" s="49"/>
    </row>
    <row r="36" spans="1:6" x14ac:dyDescent="0.25">
      <c r="A36" s="243"/>
      <c r="B36" s="121" t="s">
        <v>278</v>
      </c>
      <c r="C36" s="47" t="s">
        <v>260</v>
      </c>
      <c r="D36" s="48">
        <v>2.29</v>
      </c>
      <c r="E36" s="48"/>
      <c r="F36" s="49"/>
    </row>
    <row r="37" spans="1:6" x14ac:dyDescent="0.25">
      <c r="A37" s="243"/>
      <c r="B37" s="119" t="s">
        <v>279</v>
      </c>
      <c r="C37" s="47" t="s">
        <v>260</v>
      </c>
      <c r="D37" s="48">
        <f>SUM(D32:D36)</f>
        <v>44.311950000000003</v>
      </c>
      <c r="E37" s="48"/>
      <c r="F37" s="49"/>
    </row>
    <row r="38" spans="1:6" x14ac:dyDescent="0.25">
      <c r="A38" s="243"/>
      <c r="B38" s="119" t="s">
        <v>280</v>
      </c>
      <c r="C38" s="47" t="s">
        <v>260</v>
      </c>
      <c r="D38" s="48">
        <f>D30-D37</f>
        <v>80.478049999999996</v>
      </c>
      <c r="E38" s="48"/>
      <c r="F38" s="49"/>
    </row>
    <row r="39" spans="1:6" x14ac:dyDescent="0.25">
      <c r="A39" s="243"/>
      <c r="B39" s="119" t="s">
        <v>281</v>
      </c>
      <c r="C39" s="47" t="s">
        <v>260</v>
      </c>
      <c r="D39" s="48">
        <f>(D30-D37)*0.2</f>
        <v>16.095610000000001</v>
      </c>
      <c r="E39" s="483"/>
      <c r="F39" s="49">
        <f t="shared" ref="F39:F56" si="0">D39*E39</f>
        <v>0</v>
      </c>
    </row>
    <row r="40" spans="1:6" x14ac:dyDescent="0.25">
      <c r="A40" s="243"/>
      <c r="B40" s="119" t="s">
        <v>282</v>
      </c>
      <c r="C40" s="47" t="s">
        <v>260</v>
      </c>
      <c r="D40" s="48">
        <f>(D30-D37)*0.8</f>
        <v>64.382440000000003</v>
      </c>
      <c r="E40" s="483"/>
      <c r="F40" s="49">
        <f t="shared" si="0"/>
        <v>0</v>
      </c>
    </row>
    <row r="41" spans="1:6" ht="25.5" x14ac:dyDescent="0.25">
      <c r="A41" s="122">
        <v>7</v>
      </c>
      <c r="B41" s="100" t="s">
        <v>283</v>
      </c>
      <c r="C41" s="47" t="s">
        <v>260</v>
      </c>
      <c r="D41" s="48">
        <v>53</v>
      </c>
      <c r="E41" s="483"/>
      <c r="F41" s="49">
        <f>D41*E41</f>
        <v>0</v>
      </c>
    </row>
    <row r="42" spans="1:6" ht="77.25" thickBot="1" x14ac:dyDescent="0.3">
      <c r="A42" s="228">
        <v>8</v>
      </c>
      <c r="B42" s="100" t="s">
        <v>284</v>
      </c>
      <c r="C42" s="47" t="s">
        <v>260</v>
      </c>
      <c r="D42" s="52">
        <v>25.44</v>
      </c>
      <c r="E42" s="483"/>
      <c r="F42" s="49">
        <f t="shared" si="0"/>
        <v>0</v>
      </c>
    </row>
    <row r="43" spans="1:6" ht="17.25" customHeight="1" thickBot="1" x14ac:dyDescent="0.3">
      <c r="A43" s="123"/>
      <c r="B43" s="103" t="s">
        <v>31</v>
      </c>
      <c r="C43" s="104"/>
      <c r="D43" s="90"/>
      <c r="E43" s="90"/>
      <c r="F43" s="106">
        <f>SUM(F20:F42)</f>
        <v>0</v>
      </c>
    </row>
    <row r="44" spans="1:6" ht="13.5" customHeight="1" thickBot="1" x14ac:dyDescent="0.3">
      <c r="A44" s="93"/>
      <c r="B44" s="108"/>
      <c r="C44" s="95"/>
      <c r="D44" s="96"/>
      <c r="E44" s="96"/>
      <c r="F44" s="110"/>
    </row>
    <row r="45" spans="1:6" ht="16.5" customHeight="1" thickBot="1" x14ac:dyDescent="0.3">
      <c r="A45" s="231" t="s">
        <v>285</v>
      </c>
      <c r="B45" s="232"/>
      <c r="C45" s="232"/>
      <c r="D45" s="232"/>
      <c r="E45" s="232"/>
      <c r="F45" s="239"/>
    </row>
    <row r="46" spans="1:6" ht="156.75" customHeight="1" x14ac:dyDescent="0.25">
      <c r="A46" s="248">
        <v>1</v>
      </c>
      <c r="B46" s="126" t="s">
        <v>370</v>
      </c>
      <c r="C46" s="222"/>
      <c r="D46" s="43"/>
      <c r="E46" s="43"/>
      <c r="F46" s="44"/>
    </row>
    <row r="47" spans="1:6" x14ac:dyDescent="0.25">
      <c r="A47" s="235"/>
      <c r="B47" s="125" t="s">
        <v>286</v>
      </c>
      <c r="C47" s="47" t="s">
        <v>253</v>
      </c>
      <c r="D47" s="48">
        <v>53</v>
      </c>
      <c r="E47" s="484"/>
      <c r="F47" s="49">
        <f t="shared" ref="F47:F50" si="1">D47*E47</f>
        <v>0</v>
      </c>
    </row>
    <row r="48" spans="1:6" ht="71.25" customHeight="1" x14ac:dyDescent="0.25">
      <c r="A48" s="228"/>
      <c r="B48" s="496" t="s">
        <v>364</v>
      </c>
      <c r="C48" s="494"/>
      <c r="D48" s="494"/>
      <c r="E48" s="495"/>
      <c r="F48" s="49"/>
    </row>
    <row r="49" spans="1:6" ht="195" customHeight="1" x14ac:dyDescent="0.25">
      <c r="A49" s="243">
        <v>2</v>
      </c>
      <c r="B49" s="126" t="s">
        <v>372</v>
      </c>
      <c r="C49" s="124"/>
      <c r="D49" s="48"/>
      <c r="E49" s="48"/>
      <c r="F49" s="49"/>
    </row>
    <row r="50" spans="1:6" x14ac:dyDescent="0.25">
      <c r="A50" s="243"/>
      <c r="B50" s="127" t="s">
        <v>288</v>
      </c>
      <c r="C50" s="47" t="s">
        <v>17</v>
      </c>
      <c r="D50" s="48">
        <v>1</v>
      </c>
      <c r="E50" s="483"/>
      <c r="F50" s="49">
        <f t="shared" ref="F50" si="2">D50*E50</f>
        <v>0</v>
      </c>
    </row>
    <row r="51" spans="1:6" ht="71.25" customHeight="1" x14ac:dyDescent="0.25">
      <c r="A51" s="228"/>
      <c r="B51" s="496" t="s">
        <v>363</v>
      </c>
      <c r="C51" s="494"/>
      <c r="D51" s="494"/>
      <c r="E51" s="495"/>
      <c r="F51" s="49"/>
    </row>
    <row r="52" spans="1:6" customFormat="1" ht="51" x14ac:dyDescent="0.2">
      <c r="A52" s="228">
        <v>3</v>
      </c>
      <c r="B52" s="100" t="s">
        <v>289</v>
      </c>
      <c r="C52" s="47" t="s">
        <v>17</v>
      </c>
      <c r="D52" s="48">
        <v>5</v>
      </c>
      <c r="E52" s="484"/>
      <c r="F52" s="49">
        <f t="shared" ref="F52" si="3">D52*E52</f>
        <v>0</v>
      </c>
    </row>
    <row r="53" spans="1:6" ht="90.75" customHeight="1" x14ac:dyDescent="0.25">
      <c r="A53" s="214">
        <v>4</v>
      </c>
      <c r="B53" s="101" t="s">
        <v>295</v>
      </c>
      <c r="C53" s="217" t="s">
        <v>17</v>
      </c>
      <c r="D53" s="215">
        <v>1</v>
      </c>
      <c r="E53" s="498"/>
      <c r="F53" s="216">
        <f t="shared" si="0"/>
        <v>0</v>
      </c>
    </row>
    <row r="54" spans="1:6" ht="72" customHeight="1" x14ac:dyDescent="0.25">
      <c r="A54" s="228">
        <v>5</v>
      </c>
      <c r="B54" s="101" t="s">
        <v>293</v>
      </c>
      <c r="C54" s="47" t="s">
        <v>17</v>
      </c>
      <c r="D54" s="48">
        <v>1</v>
      </c>
      <c r="E54" s="484"/>
      <c r="F54" s="49">
        <f t="shared" si="0"/>
        <v>0</v>
      </c>
    </row>
    <row r="55" spans="1:6" ht="72" customHeight="1" x14ac:dyDescent="0.25">
      <c r="A55" s="228">
        <v>6</v>
      </c>
      <c r="B55" s="129" t="s">
        <v>294</v>
      </c>
      <c r="C55" s="47" t="s">
        <v>17</v>
      </c>
      <c r="D55" s="48">
        <v>1</v>
      </c>
      <c r="E55" s="484"/>
      <c r="F55" s="49">
        <f t="shared" si="0"/>
        <v>0</v>
      </c>
    </row>
    <row r="56" spans="1:6" ht="25.5" x14ac:dyDescent="0.25">
      <c r="A56" s="228">
        <v>7</v>
      </c>
      <c r="B56" s="100" t="s">
        <v>296</v>
      </c>
      <c r="C56" s="47" t="s">
        <v>253</v>
      </c>
      <c r="D56" s="48">
        <v>53</v>
      </c>
      <c r="E56" s="483"/>
      <c r="F56" s="49">
        <f t="shared" si="0"/>
        <v>0</v>
      </c>
    </row>
    <row r="57" spans="1:6" ht="25.5" x14ac:dyDescent="0.25">
      <c r="A57" s="243">
        <v>8</v>
      </c>
      <c r="B57" s="100" t="s">
        <v>297</v>
      </c>
      <c r="C57" s="47"/>
      <c r="D57" s="48"/>
      <c r="E57" s="48"/>
      <c r="F57" s="49"/>
    </row>
    <row r="58" spans="1:6" x14ac:dyDescent="0.25">
      <c r="A58" s="243"/>
      <c r="B58" s="130" t="s">
        <v>298</v>
      </c>
      <c r="C58" s="47" t="s">
        <v>253</v>
      </c>
      <c r="D58" s="48">
        <v>53</v>
      </c>
      <c r="E58" s="483"/>
      <c r="F58" s="49">
        <f t="shared" ref="F58:F59" si="4">D58*E58</f>
        <v>0</v>
      </c>
    </row>
    <row r="59" spans="1:6" customFormat="1" ht="39" thickBot="1" x14ac:dyDescent="0.25">
      <c r="A59" s="60">
        <v>9</v>
      </c>
      <c r="B59" s="223" t="s">
        <v>347</v>
      </c>
      <c r="C59" s="146" t="s">
        <v>253</v>
      </c>
      <c r="D59" s="147">
        <v>53</v>
      </c>
      <c r="E59" s="499"/>
      <c r="F59" s="148">
        <f t="shared" si="4"/>
        <v>0</v>
      </c>
    </row>
    <row r="60" spans="1:6" ht="16.5" customHeight="1" thickBot="1" x14ac:dyDescent="0.3">
      <c r="A60" s="123"/>
      <c r="B60" s="103" t="s">
        <v>301</v>
      </c>
      <c r="C60" s="104"/>
      <c r="D60" s="90"/>
      <c r="E60" s="90"/>
      <c r="F60" s="106">
        <f>SUM(F46:F59)</f>
        <v>0</v>
      </c>
    </row>
    <row r="61" spans="1:6" ht="15.75" thickBot="1" x14ac:dyDescent="0.3">
      <c r="A61" s="245" t="s">
        <v>302</v>
      </c>
      <c r="B61" s="246"/>
      <c r="C61" s="246"/>
      <c r="D61" s="246"/>
      <c r="E61" s="246"/>
      <c r="F61" s="247"/>
    </row>
    <row r="62" spans="1:6" ht="25.5" x14ac:dyDescent="0.25">
      <c r="A62" s="131">
        <v>1</v>
      </c>
      <c r="B62" s="132" t="s">
        <v>303</v>
      </c>
      <c r="C62" s="42" t="s">
        <v>253</v>
      </c>
      <c r="D62" s="43">
        <v>3</v>
      </c>
      <c r="E62" s="482"/>
      <c r="F62" s="44">
        <f>D62*E62</f>
        <v>0</v>
      </c>
    </row>
    <row r="63" spans="1:6" ht="38.25" x14ac:dyDescent="0.25">
      <c r="A63" s="228">
        <v>2</v>
      </c>
      <c r="B63" s="115" t="s">
        <v>254</v>
      </c>
      <c r="C63" s="116" t="s">
        <v>17</v>
      </c>
      <c r="D63" s="48">
        <v>2</v>
      </c>
      <c r="E63" s="483"/>
      <c r="F63" s="49">
        <f>D63*E63</f>
        <v>0</v>
      </c>
    </row>
    <row r="64" spans="1:6" ht="51" x14ac:dyDescent="0.25">
      <c r="A64" s="230">
        <v>3</v>
      </c>
      <c r="B64" s="115" t="s">
        <v>304</v>
      </c>
      <c r="C64" s="116" t="s">
        <v>17</v>
      </c>
      <c r="D64" s="48">
        <v>1</v>
      </c>
      <c r="E64" s="483"/>
      <c r="F64" s="49">
        <f t="shared" ref="F64:F74" si="5">D64*E64</f>
        <v>0</v>
      </c>
    </row>
    <row r="65" spans="1:6" ht="39" x14ac:dyDescent="0.25">
      <c r="A65" s="240">
        <v>4</v>
      </c>
      <c r="B65" s="134" t="s">
        <v>305</v>
      </c>
      <c r="C65" s="47"/>
      <c r="D65" s="48"/>
      <c r="E65" s="48"/>
      <c r="F65" s="49">
        <f t="shared" si="5"/>
        <v>0</v>
      </c>
    </row>
    <row r="66" spans="1:6" x14ac:dyDescent="0.25">
      <c r="A66" s="241"/>
      <c r="B66" s="135" t="s">
        <v>346</v>
      </c>
      <c r="C66" s="47" t="s">
        <v>260</v>
      </c>
      <c r="D66" s="48">
        <f>5*3.4</f>
        <v>17</v>
      </c>
      <c r="E66" s="48"/>
      <c r="F66" s="49">
        <f t="shared" si="5"/>
        <v>0</v>
      </c>
    </row>
    <row r="67" spans="1:6" x14ac:dyDescent="0.25">
      <c r="A67" s="241"/>
      <c r="B67" s="134" t="s">
        <v>307</v>
      </c>
      <c r="C67" s="47" t="s">
        <v>260</v>
      </c>
      <c r="D67" s="48">
        <f>D66*0.85</f>
        <v>14.45</v>
      </c>
      <c r="E67" s="483"/>
      <c r="F67" s="49">
        <f t="shared" si="5"/>
        <v>0</v>
      </c>
    </row>
    <row r="68" spans="1:6" x14ac:dyDescent="0.25">
      <c r="A68" s="242"/>
      <c r="B68" s="135" t="s">
        <v>308</v>
      </c>
      <c r="C68" s="47" t="s">
        <v>260</v>
      </c>
      <c r="D68" s="48">
        <f>D66*0.15</f>
        <v>2.5499999999999998</v>
      </c>
      <c r="E68" s="483"/>
      <c r="F68" s="49">
        <f t="shared" si="5"/>
        <v>0</v>
      </c>
    </row>
    <row r="69" spans="1:6" ht="38.25" x14ac:dyDescent="0.25">
      <c r="A69" s="136">
        <v>5</v>
      </c>
      <c r="B69" s="137" t="s">
        <v>309</v>
      </c>
      <c r="C69" s="47" t="s">
        <v>260</v>
      </c>
      <c r="D69" s="52">
        <v>15.95</v>
      </c>
      <c r="E69" s="483"/>
      <c r="F69" s="49">
        <f t="shared" si="5"/>
        <v>0</v>
      </c>
    </row>
    <row r="70" spans="1:6" ht="25.5" x14ac:dyDescent="0.25">
      <c r="A70" s="136">
        <v>6</v>
      </c>
      <c r="B70" s="134" t="s">
        <v>263</v>
      </c>
      <c r="C70" s="47" t="s">
        <v>267</v>
      </c>
      <c r="D70" s="48">
        <v>7</v>
      </c>
      <c r="E70" s="483"/>
      <c r="F70" s="49">
        <f t="shared" si="5"/>
        <v>0</v>
      </c>
    </row>
    <row r="71" spans="1:6" ht="38.25" x14ac:dyDescent="0.25">
      <c r="A71" s="136">
        <v>7</v>
      </c>
      <c r="B71" s="134" t="s">
        <v>310</v>
      </c>
      <c r="C71" s="47" t="s">
        <v>253</v>
      </c>
      <c r="D71" s="48">
        <v>10</v>
      </c>
      <c r="E71" s="483"/>
      <c r="F71" s="49">
        <f t="shared" si="5"/>
        <v>0</v>
      </c>
    </row>
    <row r="72" spans="1:6" ht="51" x14ac:dyDescent="0.25">
      <c r="A72" s="138">
        <v>8</v>
      </c>
      <c r="B72" s="139" t="s">
        <v>311</v>
      </c>
      <c r="C72" s="47" t="s">
        <v>17</v>
      </c>
      <c r="D72" s="48">
        <v>5</v>
      </c>
      <c r="E72" s="483"/>
      <c r="F72" s="49">
        <f t="shared" si="5"/>
        <v>0</v>
      </c>
    </row>
    <row r="73" spans="1:6" x14ac:dyDescent="0.25">
      <c r="A73" s="138">
        <v>9</v>
      </c>
      <c r="B73" s="134" t="s">
        <v>312</v>
      </c>
      <c r="C73" s="47" t="s">
        <v>253</v>
      </c>
      <c r="D73" s="48">
        <v>10</v>
      </c>
      <c r="E73" s="483"/>
      <c r="F73" s="49">
        <f t="shared" si="5"/>
        <v>0</v>
      </c>
    </row>
    <row r="74" spans="1:6" x14ac:dyDescent="0.25">
      <c r="A74" s="140">
        <v>10</v>
      </c>
      <c r="B74" s="141" t="s">
        <v>313</v>
      </c>
      <c r="C74" s="142" t="s">
        <v>314</v>
      </c>
      <c r="D74" s="143">
        <v>5</v>
      </c>
      <c r="E74" s="492"/>
      <c r="F74" s="49">
        <f t="shared" si="5"/>
        <v>0</v>
      </c>
    </row>
    <row r="75" spans="1:6" ht="39" thickBot="1" x14ac:dyDescent="0.3">
      <c r="A75" s="144">
        <v>11</v>
      </c>
      <c r="B75" s="145" t="s">
        <v>315</v>
      </c>
      <c r="C75" s="146"/>
      <c r="D75" s="147"/>
      <c r="E75" s="147"/>
      <c r="F75" s="148">
        <f>SUM(F62:F74)*0.05</f>
        <v>0</v>
      </c>
    </row>
    <row r="76" spans="1:6" ht="15.75" thickBot="1" x14ac:dyDescent="0.3">
      <c r="A76" s="218"/>
      <c r="B76" s="219" t="s">
        <v>316</v>
      </c>
      <c r="C76" s="219"/>
      <c r="D76" s="219"/>
      <c r="E76" s="220"/>
      <c r="F76" s="221">
        <f>SUM(F62:F75)</f>
        <v>0</v>
      </c>
    </row>
  </sheetData>
  <sheetProtection algorithmName="SHA-512" hashValue="MFelXZ1NWunlyF6sgHspII1LLW6ySfgpuEuCfLCa0B1wMFnmlpIaRPSGVt4t5fWixhpSm0DRSgGq5E1MtQkdZg==" saltValue="wsqJjsfNa7wrm53KqCClHQ==" spinCount="100000" sheet="1" objects="1" scenarios="1"/>
  <mergeCells count="14">
    <mergeCell ref="A61:F61"/>
    <mergeCell ref="A65:A68"/>
    <mergeCell ref="A45:F45"/>
    <mergeCell ref="A46:A47"/>
    <mergeCell ref="A29:A40"/>
    <mergeCell ref="A49:A50"/>
    <mergeCell ref="A57:A58"/>
    <mergeCell ref="B48:E48"/>
    <mergeCell ref="B51:E51"/>
    <mergeCell ref="A11:F11"/>
    <mergeCell ref="A19:F19"/>
    <mergeCell ref="A20:A21"/>
    <mergeCell ref="A22:A23"/>
    <mergeCell ref="A24:A26"/>
  </mergeCells>
  <pageMargins left="0.70866141732283472" right="0.70866141732283472" top="0.74803149606299213" bottom="0.74803149606299213" header="0.31496062992125984" footer="0.31496062992125984"/>
  <pageSetup paperSize="9" scale="80" fitToHeight="0" orientation="portrait" r:id="rId1"/>
  <headerFooter>
    <oddFooter>&amp;RKanal K4 -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55"/>
  <sheetViews>
    <sheetView view="pageBreakPreview" topLeftCell="A7" zoomScaleNormal="100" zoomScaleSheetLayoutView="100" workbookViewId="0">
      <selection activeCell="E15" sqref="E15"/>
    </sheetView>
  </sheetViews>
  <sheetFormatPr defaultColWidth="9.140625" defaultRowHeight="15" x14ac:dyDescent="0.25"/>
  <cols>
    <col min="1" max="1" width="6.42578125" style="500" customWidth="1"/>
    <col min="2" max="2" width="48.28515625" style="500" customWidth="1"/>
    <col min="3" max="3" width="11.42578125" style="500" customWidth="1"/>
    <col min="4" max="4" width="12" style="500" customWidth="1"/>
    <col min="5" max="5" width="13.85546875" style="500" customWidth="1"/>
    <col min="6" max="6" width="16.28515625" style="500" customWidth="1"/>
    <col min="7" max="7" width="9.140625" style="500"/>
    <col min="8" max="9" width="9.140625" style="500" customWidth="1"/>
    <col min="10" max="10" width="11.85546875" style="500" customWidth="1"/>
    <col min="11" max="11" width="0.140625" style="500" hidden="1" customWidth="1"/>
    <col min="12" max="12" width="16.85546875" style="500" customWidth="1"/>
    <col min="13" max="13" width="16.140625" style="500" customWidth="1"/>
    <col min="14" max="16384" width="9.140625" style="500"/>
  </cols>
  <sheetData>
    <row r="1" spans="1:6" ht="21" customHeight="1" thickBot="1" x14ac:dyDescent="0.3"/>
    <row r="2" spans="1:6" ht="24" customHeight="1" thickBot="1" x14ac:dyDescent="0.3">
      <c r="A2" s="501" t="s">
        <v>21</v>
      </c>
      <c r="B2" s="501" t="s">
        <v>22</v>
      </c>
      <c r="C2" s="502" t="s">
        <v>23</v>
      </c>
      <c r="D2" s="503" t="s">
        <v>24</v>
      </c>
      <c r="E2" s="502" t="s">
        <v>25</v>
      </c>
      <c r="F2" s="503" t="s">
        <v>26</v>
      </c>
    </row>
    <row r="3" spans="1:6" ht="20.25" customHeight="1" thickBot="1" x14ac:dyDescent="0.3">
      <c r="A3" s="504"/>
      <c r="B3" s="505" t="s">
        <v>328</v>
      </c>
      <c r="C3" s="505"/>
      <c r="D3" s="505"/>
      <c r="E3" s="505"/>
      <c r="F3" s="506"/>
    </row>
    <row r="4" spans="1:6" ht="16.5" customHeight="1" x14ac:dyDescent="0.25">
      <c r="A4" s="507" t="s">
        <v>27</v>
      </c>
      <c r="B4" s="508" t="s">
        <v>18</v>
      </c>
      <c r="C4" s="509"/>
      <c r="D4" s="510"/>
      <c r="E4" s="511"/>
      <c r="F4" s="512">
        <f>$F$17</f>
        <v>0</v>
      </c>
    </row>
    <row r="5" spans="1:6" ht="16.5" customHeight="1" x14ac:dyDescent="0.25">
      <c r="A5" s="513" t="s">
        <v>28</v>
      </c>
      <c r="B5" s="514" t="s">
        <v>3</v>
      </c>
      <c r="C5" s="515"/>
      <c r="D5" s="516"/>
      <c r="E5" s="517"/>
      <c r="F5" s="518">
        <f>$F$43</f>
        <v>0</v>
      </c>
    </row>
    <row r="6" spans="1:6" ht="16.5" customHeight="1" x14ac:dyDescent="0.25">
      <c r="A6" s="513" t="s">
        <v>29</v>
      </c>
      <c r="B6" s="514" t="s">
        <v>214</v>
      </c>
      <c r="C6" s="515"/>
      <c r="D6" s="516"/>
      <c r="E6" s="517"/>
      <c r="F6" s="518">
        <f>$F$54</f>
        <v>0</v>
      </c>
    </row>
    <row r="7" spans="1:6" ht="16.5" customHeight="1" x14ac:dyDescent="0.25">
      <c r="A7" s="519" t="s">
        <v>251</v>
      </c>
      <c r="B7" s="520" t="s">
        <v>215</v>
      </c>
      <c r="C7" s="521"/>
      <c r="D7" s="522"/>
      <c r="E7" s="523"/>
      <c r="F7" s="524">
        <v>0</v>
      </c>
    </row>
    <row r="8" spans="1:6" ht="16.5" customHeight="1" thickBot="1" x14ac:dyDescent="0.3">
      <c r="A8" s="519"/>
      <c r="B8" s="520" t="s">
        <v>216</v>
      </c>
      <c r="C8" s="525">
        <v>0.1</v>
      </c>
      <c r="D8" s="522"/>
      <c r="E8" s="523"/>
      <c r="F8" s="524">
        <f>SUM(F4:F7)*0.1</f>
        <v>0</v>
      </c>
    </row>
    <row r="9" spans="1:6" ht="16.5" customHeight="1" thickBot="1" x14ac:dyDescent="0.3">
      <c r="A9" s="526"/>
      <c r="B9" s="527" t="s">
        <v>227</v>
      </c>
      <c r="C9" s="528"/>
      <c r="D9" s="529"/>
      <c r="E9" s="530"/>
      <c r="F9" s="531">
        <f>SUM(F4:F8)</f>
        <v>0</v>
      </c>
    </row>
    <row r="10" spans="1:6" ht="13.5" customHeight="1" thickBot="1" x14ac:dyDescent="0.3">
      <c r="A10" s="532"/>
      <c r="B10" s="533"/>
      <c r="C10" s="534"/>
      <c r="D10" s="535"/>
      <c r="E10" s="535"/>
      <c r="F10" s="536"/>
    </row>
    <row r="11" spans="1:6" ht="16.5" customHeight="1" thickBot="1" x14ac:dyDescent="0.3">
      <c r="A11" s="537" t="s">
        <v>19</v>
      </c>
      <c r="B11" s="538"/>
      <c r="C11" s="538"/>
      <c r="D11" s="538"/>
      <c r="E11" s="538"/>
      <c r="F11" s="539"/>
    </row>
    <row r="12" spans="1:6" ht="25.5" x14ac:dyDescent="0.25">
      <c r="A12" s="540">
        <v>1</v>
      </c>
      <c r="B12" s="541" t="s">
        <v>252</v>
      </c>
      <c r="C12" s="542" t="s">
        <v>253</v>
      </c>
      <c r="D12" s="543">
        <v>3</v>
      </c>
      <c r="E12" s="482"/>
      <c r="F12" s="544">
        <f>D12*E12</f>
        <v>0</v>
      </c>
    </row>
    <row r="13" spans="1:6" ht="38.25" x14ac:dyDescent="0.25">
      <c r="A13" s="545">
        <f>A12+1</f>
        <v>2</v>
      </c>
      <c r="B13" s="137" t="s">
        <v>254</v>
      </c>
      <c r="C13" s="546" t="s">
        <v>17</v>
      </c>
      <c r="D13" s="547">
        <v>2</v>
      </c>
      <c r="E13" s="483"/>
      <c r="F13" s="548">
        <f>D13*E13</f>
        <v>0</v>
      </c>
    </row>
    <row r="14" spans="1:6" ht="76.5" x14ac:dyDescent="0.25">
      <c r="A14" s="545">
        <f>A13+1</f>
        <v>3</v>
      </c>
      <c r="B14" s="549" t="s">
        <v>255</v>
      </c>
      <c r="C14" s="546" t="s">
        <v>7</v>
      </c>
      <c r="D14" s="547">
        <v>6</v>
      </c>
      <c r="E14" s="483"/>
      <c r="F14" s="548">
        <f>D14*E14</f>
        <v>0</v>
      </c>
    </row>
    <row r="15" spans="1:6" ht="54" customHeight="1" x14ac:dyDescent="0.25">
      <c r="A15" s="545">
        <f>A14+1</f>
        <v>4</v>
      </c>
      <c r="B15" s="137" t="s">
        <v>256</v>
      </c>
      <c r="C15" s="546" t="s">
        <v>253</v>
      </c>
      <c r="D15" s="547">
        <v>3</v>
      </c>
      <c r="E15" s="483"/>
      <c r="F15" s="548">
        <f>D15*E15</f>
        <v>0</v>
      </c>
    </row>
    <row r="16" spans="1:6" ht="15.75" thickBot="1" x14ac:dyDescent="0.3">
      <c r="A16" s="545">
        <v>5</v>
      </c>
      <c r="B16" s="550" t="s">
        <v>257</v>
      </c>
      <c r="C16" s="546" t="s">
        <v>2</v>
      </c>
      <c r="D16" s="547">
        <v>5</v>
      </c>
      <c r="E16" s="483"/>
      <c r="F16" s="548">
        <f>D16*E16</f>
        <v>0</v>
      </c>
    </row>
    <row r="17" spans="1:6" ht="16.5" customHeight="1" thickBot="1" x14ac:dyDescent="0.3">
      <c r="A17" s="551"/>
      <c r="B17" s="552" t="s">
        <v>30</v>
      </c>
      <c r="C17" s="553"/>
      <c r="D17" s="529"/>
      <c r="E17" s="554"/>
      <c r="F17" s="555">
        <f>SUM(F12:F16)</f>
        <v>0</v>
      </c>
    </row>
    <row r="18" spans="1:6" ht="13.5" customHeight="1" thickBot="1" x14ac:dyDescent="0.3">
      <c r="A18" s="556"/>
      <c r="B18" s="557"/>
      <c r="C18" s="534"/>
      <c r="D18" s="535"/>
      <c r="E18" s="558"/>
      <c r="F18" s="559"/>
    </row>
    <row r="19" spans="1:6" ht="16.5" customHeight="1" thickBot="1" x14ac:dyDescent="0.3">
      <c r="A19" s="537" t="s">
        <v>100</v>
      </c>
      <c r="B19" s="538"/>
      <c r="C19" s="538"/>
      <c r="D19" s="538"/>
      <c r="E19" s="538"/>
      <c r="F19" s="539"/>
    </row>
    <row r="20" spans="1:6" ht="42" customHeight="1" x14ac:dyDescent="0.25">
      <c r="A20" s="560">
        <v>1</v>
      </c>
      <c r="B20" s="137" t="s">
        <v>258</v>
      </c>
      <c r="C20" s="546"/>
      <c r="D20" s="547"/>
      <c r="E20" s="547"/>
      <c r="F20" s="548"/>
    </row>
    <row r="21" spans="1:6" x14ac:dyDescent="0.25">
      <c r="A21" s="560"/>
      <c r="B21" s="561" t="s">
        <v>259</v>
      </c>
      <c r="C21" s="546" t="s">
        <v>260</v>
      </c>
      <c r="D21" s="547">
        <v>9.06</v>
      </c>
      <c r="E21" s="483"/>
      <c r="F21" s="548">
        <f>D21*E21</f>
        <v>0</v>
      </c>
    </row>
    <row r="22" spans="1:6" ht="51" x14ac:dyDescent="0.25">
      <c r="A22" s="562">
        <v>2</v>
      </c>
      <c r="B22" s="137" t="s">
        <v>261</v>
      </c>
      <c r="C22" s="546"/>
      <c r="D22" s="547"/>
      <c r="E22" s="547"/>
      <c r="F22" s="548"/>
    </row>
    <row r="23" spans="1:6" ht="17.25" customHeight="1" x14ac:dyDescent="0.25">
      <c r="A23" s="563"/>
      <c r="B23" s="564" t="s">
        <v>262</v>
      </c>
      <c r="C23" s="546" t="s">
        <v>260</v>
      </c>
      <c r="D23" s="547">
        <f>D30*0.02</f>
        <v>0.1812</v>
      </c>
      <c r="E23" s="483"/>
      <c r="F23" s="548">
        <f>D23*E23</f>
        <v>0</v>
      </c>
    </row>
    <row r="24" spans="1:6" ht="25.5" x14ac:dyDescent="0.25">
      <c r="A24" s="565">
        <v>3</v>
      </c>
      <c r="B24" s="137" t="s">
        <v>263</v>
      </c>
      <c r="C24" s="546"/>
      <c r="D24" s="547"/>
      <c r="E24" s="547"/>
      <c r="F24" s="548"/>
    </row>
    <row r="25" spans="1:6" x14ac:dyDescent="0.25">
      <c r="A25" s="565"/>
      <c r="B25" s="137" t="s">
        <v>325</v>
      </c>
      <c r="C25" s="546" t="s">
        <v>265</v>
      </c>
      <c r="D25" s="547">
        <f>3*0.9</f>
        <v>2.7</v>
      </c>
      <c r="E25" s="547"/>
      <c r="F25" s="548"/>
    </row>
    <row r="26" spans="1:6" x14ac:dyDescent="0.25">
      <c r="A26" s="565"/>
      <c r="B26" s="566"/>
      <c r="C26" s="546" t="s">
        <v>267</v>
      </c>
      <c r="D26" s="547">
        <f>SUM(D25:D25)</f>
        <v>2.7</v>
      </c>
      <c r="E26" s="483"/>
      <c r="F26" s="548">
        <f>D26*E26</f>
        <v>0</v>
      </c>
    </row>
    <row r="27" spans="1:6" ht="51" x14ac:dyDescent="0.25">
      <c r="A27" s="545">
        <v>4</v>
      </c>
      <c r="B27" s="137" t="s">
        <v>268</v>
      </c>
      <c r="C27" s="546" t="s">
        <v>260</v>
      </c>
      <c r="D27" s="547">
        <v>0.54</v>
      </c>
      <c r="E27" s="483"/>
      <c r="F27" s="548">
        <f>D27*E27</f>
        <v>0</v>
      </c>
    </row>
    <row r="28" spans="1:6" ht="67.5" customHeight="1" x14ac:dyDescent="0.25">
      <c r="A28" s="567">
        <v>5</v>
      </c>
      <c r="B28" s="568" t="s">
        <v>269</v>
      </c>
      <c r="C28" s="569" t="s">
        <v>260</v>
      </c>
      <c r="D28" s="570">
        <v>2.39</v>
      </c>
      <c r="E28" s="497"/>
      <c r="F28" s="571">
        <f>D28*E28</f>
        <v>0</v>
      </c>
    </row>
    <row r="29" spans="1:6" ht="77.25" x14ac:dyDescent="0.25">
      <c r="A29" s="565">
        <v>6</v>
      </c>
      <c r="B29" s="572" t="s">
        <v>270</v>
      </c>
      <c r="C29" s="546"/>
      <c r="D29" s="547"/>
      <c r="E29" s="547"/>
      <c r="F29" s="548"/>
    </row>
    <row r="30" spans="1:6" x14ac:dyDescent="0.25">
      <c r="A30" s="565"/>
      <c r="B30" s="572" t="s">
        <v>271</v>
      </c>
      <c r="C30" s="546" t="s">
        <v>260</v>
      </c>
      <c r="D30" s="547">
        <v>9.06</v>
      </c>
      <c r="E30" s="547"/>
      <c r="F30" s="548"/>
    </row>
    <row r="31" spans="1:6" x14ac:dyDescent="0.25">
      <c r="A31" s="565"/>
      <c r="B31" s="573" t="s">
        <v>272</v>
      </c>
      <c r="C31" s="546"/>
      <c r="D31" s="547"/>
      <c r="E31" s="547"/>
      <c r="F31" s="548"/>
    </row>
    <row r="32" spans="1:6" x14ac:dyDescent="0.25">
      <c r="A32" s="565"/>
      <c r="B32" s="573" t="s">
        <v>273</v>
      </c>
      <c r="C32" s="546" t="s">
        <v>260</v>
      </c>
      <c r="D32" s="547">
        <f>0.15*0.15*3.14*3</f>
        <v>0.21195000000000003</v>
      </c>
      <c r="E32" s="547"/>
      <c r="F32" s="548"/>
    </row>
    <row r="33" spans="1:6" x14ac:dyDescent="0.25">
      <c r="A33" s="565"/>
      <c r="B33" s="573" t="s">
        <v>275</v>
      </c>
      <c r="C33" s="546" t="s">
        <v>260</v>
      </c>
      <c r="D33" s="547">
        <f>0.5*0.5*3.14*2*2</f>
        <v>3.14</v>
      </c>
      <c r="E33" s="547"/>
      <c r="F33" s="548"/>
    </row>
    <row r="34" spans="1:6" x14ac:dyDescent="0.25">
      <c r="A34" s="565"/>
      <c r="B34" s="573" t="s">
        <v>276</v>
      </c>
      <c r="C34" s="546" t="s">
        <v>260</v>
      </c>
      <c r="D34" s="547">
        <f>D27</f>
        <v>0.54</v>
      </c>
      <c r="E34" s="547"/>
      <c r="F34" s="548"/>
    </row>
    <row r="35" spans="1:6" x14ac:dyDescent="0.25">
      <c r="A35" s="565"/>
      <c r="B35" s="573" t="s">
        <v>277</v>
      </c>
      <c r="C35" s="546" t="s">
        <v>260</v>
      </c>
      <c r="D35" s="547">
        <f>D28</f>
        <v>2.39</v>
      </c>
      <c r="E35" s="547"/>
      <c r="F35" s="548"/>
    </row>
    <row r="36" spans="1:6" x14ac:dyDescent="0.25">
      <c r="A36" s="565"/>
      <c r="B36" s="574" t="s">
        <v>278</v>
      </c>
      <c r="C36" s="546" t="s">
        <v>260</v>
      </c>
      <c r="D36" s="547">
        <v>2.29</v>
      </c>
      <c r="E36" s="547"/>
      <c r="F36" s="548"/>
    </row>
    <row r="37" spans="1:6" x14ac:dyDescent="0.25">
      <c r="A37" s="565"/>
      <c r="B37" s="572" t="s">
        <v>279</v>
      </c>
      <c r="C37" s="546" t="s">
        <v>260</v>
      </c>
      <c r="D37" s="547">
        <f>SUM(D32:D36)</f>
        <v>8.5719500000000011</v>
      </c>
      <c r="E37" s="547"/>
      <c r="F37" s="548"/>
    </row>
    <row r="38" spans="1:6" x14ac:dyDescent="0.25">
      <c r="A38" s="565"/>
      <c r="B38" s="572" t="s">
        <v>280</v>
      </c>
      <c r="C38" s="546" t="s">
        <v>260</v>
      </c>
      <c r="D38" s="547">
        <f>D30-D37</f>
        <v>0.48804999999999943</v>
      </c>
      <c r="E38" s="547"/>
      <c r="F38" s="548"/>
    </row>
    <row r="39" spans="1:6" x14ac:dyDescent="0.25">
      <c r="A39" s="565"/>
      <c r="B39" s="572" t="s">
        <v>281</v>
      </c>
      <c r="C39" s="546" t="s">
        <v>260</v>
      </c>
      <c r="D39" s="547">
        <f>(D30-D37)*0.2</f>
        <v>9.7609999999999891E-2</v>
      </c>
      <c r="E39" s="483"/>
      <c r="F39" s="548">
        <f t="shared" ref="F39:F53" si="0">D39*E39</f>
        <v>0</v>
      </c>
    </row>
    <row r="40" spans="1:6" x14ac:dyDescent="0.25">
      <c r="A40" s="565"/>
      <c r="B40" s="572" t="s">
        <v>282</v>
      </c>
      <c r="C40" s="546" t="s">
        <v>260</v>
      </c>
      <c r="D40" s="547">
        <f>(D30-D37)*0.8</f>
        <v>0.39043999999999957</v>
      </c>
      <c r="E40" s="483"/>
      <c r="F40" s="548">
        <f t="shared" si="0"/>
        <v>0</v>
      </c>
    </row>
    <row r="41" spans="1:6" ht="25.5" x14ac:dyDescent="0.25">
      <c r="A41" s="575">
        <v>7</v>
      </c>
      <c r="B41" s="137" t="s">
        <v>283</v>
      </c>
      <c r="C41" s="546" t="s">
        <v>260</v>
      </c>
      <c r="D41" s="547">
        <v>3</v>
      </c>
      <c r="E41" s="483"/>
      <c r="F41" s="548">
        <f>D41*E41</f>
        <v>0</v>
      </c>
    </row>
    <row r="42" spans="1:6" ht="77.25" thickBot="1" x14ac:dyDescent="0.3">
      <c r="A42" s="545">
        <v>8</v>
      </c>
      <c r="B42" s="137" t="s">
        <v>284</v>
      </c>
      <c r="C42" s="546" t="s">
        <v>260</v>
      </c>
      <c r="D42" s="576">
        <v>0.2</v>
      </c>
      <c r="E42" s="483"/>
      <c r="F42" s="548">
        <f t="shared" si="0"/>
        <v>0</v>
      </c>
    </row>
    <row r="43" spans="1:6" ht="17.25" customHeight="1" thickBot="1" x14ac:dyDescent="0.3">
      <c r="A43" s="577"/>
      <c r="B43" s="552" t="s">
        <v>31</v>
      </c>
      <c r="C43" s="553"/>
      <c r="D43" s="529"/>
      <c r="E43" s="529"/>
      <c r="F43" s="555">
        <f>SUM(F20:F42)</f>
        <v>0</v>
      </c>
    </row>
    <row r="44" spans="1:6" ht="13.5" customHeight="1" thickBot="1" x14ac:dyDescent="0.3">
      <c r="A44" s="532"/>
      <c r="B44" s="557"/>
      <c r="C44" s="534"/>
      <c r="D44" s="535"/>
      <c r="E44" s="535"/>
      <c r="F44" s="559"/>
    </row>
    <row r="45" spans="1:6" ht="16.5" customHeight="1" thickBot="1" x14ac:dyDescent="0.3">
      <c r="A45" s="537" t="s">
        <v>285</v>
      </c>
      <c r="B45" s="538"/>
      <c r="C45" s="538"/>
      <c r="D45" s="538"/>
      <c r="E45" s="538"/>
      <c r="F45" s="539"/>
    </row>
    <row r="46" spans="1:6" s="34" customFormat="1" ht="158.25" customHeight="1" x14ac:dyDescent="0.25">
      <c r="A46" s="243">
        <v>1</v>
      </c>
      <c r="B46" s="100" t="s">
        <v>370</v>
      </c>
      <c r="C46" s="124"/>
      <c r="D46" s="48"/>
      <c r="E46" s="48"/>
      <c r="F46" s="49"/>
    </row>
    <row r="47" spans="1:6" s="34" customFormat="1" x14ac:dyDescent="0.25">
      <c r="A47" s="243"/>
      <c r="B47" s="125" t="s">
        <v>286</v>
      </c>
      <c r="C47" s="47" t="s">
        <v>253</v>
      </c>
      <c r="D47" s="48">
        <v>3</v>
      </c>
      <c r="E47" s="484"/>
      <c r="F47" s="49">
        <f t="shared" ref="F47" si="1">D47*E47</f>
        <v>0</v>
      </c>
    </row>
    <row r="48" spans="1:6" s="34" customFormat="1" ht="71.25" customHeight="1" x14ac:dyDescent="0.25">
      <c r="A48" s="228"/>
      <c r="B48" s="496" t="s">
        <v>364</v>
      </c>
      <c r="C48" s="494"/>
      <c r="D48" s="494"/>
      <c r="E48" s="495"/>
      <c r="F48" s="49"/>
    </row>
    <row r="49" spans="1:6" ht="38.25" x14ac:dyDescent="0.25">
      <c r="A49" s="545">
        <v>2</v>
      </c>
      <c r="B49" s="578" t="s">
        <v>326</v>
      </c>
      <c r="C49" s="546" t="s">
        <v>17</v>
      </c>
      <c r="D49" s="547">
        <v>1</v>
      </c>
      <c r="E49" s="484"/>
      <c r="F49" s="548">
        <f t="shared" si="0"/>
        <v>0</v>
      </c>
    </row>
    <row r="50" spans="1:6" ht="38.25" x14ac:dyDescent="0.25">
      <c r="A50" s="545">
        <v>3</v>
      </c>
      <c r="B50" s="550" t="s">
        <v>321</v>
      </c>
      <c r="C50" s="546" t="s">
        <v>17</v>
      </c>
      <c r="D50" s="547">
        <v>1</v>
      </c>
      <c r="E50" s="484"/>
      <c r="F50" s="548">
        <f t="shared" si="0"/>
        <v>0</v>
      </c>
    </row>
    <row r="51" spans="1:6" ht="25.5" x14ac:dyDescent="0.25">
      <c r="A51" s="545">
        <v>4</v>
      </c>
      <c r="B51" s="137" t="s">
        <v>296</v>
      </c>
      <c r="C51" s="546" t="s">
        <v>253</v>
      </c>
      <c r="D51" s="547">
        <v>3</v>
      </c>
      <c r="E51" s="483"/>
      <c r="F51" s="548">
        <f t="shared" si="0"/>
        <v>0</v>
      </c>
    </row>
    <row r="52" spans="1:6" ht="25.5" x14ac:dyDescent="0.25">
      <c r="A52" s="562">
        <v>5</v>
      </c>
      <c r="B52" s="137" t="s">
        <v>297</v>
      </c>
      <c r="C52" s="546"/>
      <c r="D52" s="547"/>
      <c r="E52" s="547"/>
      <c r="F52" s="548"/>
    </row>
    <row r="53" spans="1:6" ht="15.75" thickBot="1" x14ac:dyDescent="0.3">
      <c r="A53" s="563"/>
      <c r="B53" s="579" t="s">
        <v>298</v>
      </c>
      <c r="C53" s="546" t="s">
        <v>253</v>
      </c>
      <c r="D53" s="547">
        <v>3</v>
      </c>
      <c r="E53" s="483"/>
      <c r="F53" s="548">
        <f t="shared" si="0"/>
        <v>0</v>
      </c>
    </row>
    <row r="54" spans="1:6" ht="15.75" thickBot="1" x14ac:dyDescent="0.3">
      <c r="A54" s="577"/>
      <c r="B54" s="552" t="s">
        <v>301</v>
      </c>
      <c r="C54" s="553"/>
      <c r="D54" s="529"/>
      <c r="E54" s="529"/>
      <c r="F54" s="555">
        <f>SUM(F46:F53)</f>
        <v>0</v>
      </c>
    </row>
    <row r="55" spans="1:6" ht="16.5" customHeight="1" x14ac:dyDescent="0.25">
      <c r="A55" s="580"/>
      <c r="B55" s="581"/>
      <c r="C55" s="582"/>
      <c r="D55" s="583"/>
      <c r="E55" s="583"/>
      <c r="F55" s="583"/>
    </row>
  </sheetData>
  <sheetProtection algorithmName="SHA-512" hashValue="EifNNdyurJAeHeMPwv6ZbvLtWRYn1PqfN6VjdylpXUFPzunc34NjC+RxElXG/hF2YqQ/kdD92UoQoLt5RIOdFQ==" saltValue="ucoFWCK2rzZHuQw3XHTd6g==" spinCount="100000" sheet="1" objects="1" scenarios="1"/>
  <mergeCells count="10">
    <mergeCell ref="A45:F45"/>
    <mergeCell ref="A46:A47"/>
    <mergeCell ref="A52:A53"/>
    <mergeCell ref="A11:F11"/>
    <mergeCell ref="A19:F19"/>
    <mergeCell ref="A20:A21"/>
    <mergeCell ref="A22:A23"/>
    <mergeCell ref="A24:A26"/>
    <mergeCell ref="A29:A40"/>
    <mergeCell ref="B48:E48"/>
  </mergeCells>
  <pageMargins left="0.70866141732283472" right="0.70866141732283472" top="0.74803149606299213" bottom="0.74803149606299213" header="0.31496062992125984" footer="0.31496062992125984"/>
  <pageSetup paperSize="9" scale="80" fitToHeight="0" orientation="portrait" r:id="rId1"/>
  <headerFooter>
    <oddFooter>&amp;RKanal K5 -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77"/>
  <sheetViews>
    <sheetView view="pageBreakPreview" topLeftCell="A7" zoomScaleNormal="100" zoomScaleSheetLayoutView="100" workbookViewId="0">
      <selection activeCell="E16" activeCellId="10" sqref="E68:E75 E63:E65 E58:E59 E52:E56 E50 E47 E39:E42 E26:E28 E23 E21 E12:E16"/>
    </sheetView>
  </sheetViews>
  <sheetFormatPr defaultColWidth="9.140625" defaultRowHeight="15" x14ac:dyDescent="0.25"/>
  <cols>
    <col min="1" max="1" width="6.42578125" style="34" customWidth="1"/>
    <col min="2" max="2" width="48.28515625" style="34" customWidth="1"/>
    <col min="3" max="3" width="11.42578125" style="34" customWidth="1"/>
    <col min="4" max="4" width="12" style="34" customWidth="1"/>
    <col min="5" max="5" width="13.85546875" style="34" customWidth="1"/>
    <col min="6" max="6" width="16.28515625" style="34" customWidth="1"/>
    <col min="7" max="7" width="9.140625" style="34"/>
    <col min="8" max="9" width="9.140625" style="34" customWidth="1"/>
    <col min="10" max="10" width="11.85546875" style="34" customWidth="1"/>
    <col min="11" max="11" width="0.140625" style="34" hidden="1" customWidth="1"/>
    <col min="12" max="12" width="16.85546875" style="34" customWidth="1"/>
    <col min="13" max="13" width="16.140625" style="34" customWidth="1"/>
    <col min="14" max="16384" width="9.140625" style="34"/>
  </cols>
  <sheetData>
    <row r="1" spans="1:6" ht="21" customHeight="1" thickBot="1" x14ac:dyDescent="0.3"/>
    <row r="2" spans="1:6" ht="24" customHeight="1" thickBot="1" x14ac:dyDescent="0.3">
      <c r="A2" s="35" t="s">
        <v>21</v>
      </c>
      <c r="B2" s="35" t="s">
        <v>22</v>
      </c>
      <c r="C2" s="36" t="s">
        <v>23</v>
      </c>
      <c r="D2" s="37" t="s">
        <v>24</v>
      </c>
      <c r="E2" s="36" t="s">
        <v>25</v>
      </c>
      <c r="F2" s="37" t="s">
        <v>26</v>
      </c>
    </row>
    <row r="3" spans="1:6" ht="20.25" customHeight="1" thickBot="1" x14ac:dyDescent="0.3">
      <c r="A3" s="66"/>
      <c r="B3" s="67" t="s">
        <v>329</v>
      </c>
      <c r="C3" s="67"/>
      <c r="D3" s="67"/>
      <c r="E3" s="67"/>
      <c r="F3" s="68"/>
    </row>
    <row r="4" spans="1:6" ht="16.5" customHeight="1" x14ac:dyDescent="0.25">
      <c r="A4" s="69" t="s">
        <v>27</v>
      </c>
      <c r="B4" s="70" t="s">
        <v>18</v>
      </c>
      <c r="C4" s="71"/>
      <c r="D4" s="72"/>
      <c r="E4" s="73"/>
      <c r="F4" s="74">
        <f>$F$17</f>
        <v>0</v>
      </c>
    </row>
    <row r="5" spans="1:6" ht="16.5" customHeight="1" x14ac:dyDescent="0.25">
      <c r="A5" s="75" t="s">
        <v>28</v>
      </c>
      <c r="B5" s="76" t="s">
        <v>3</v>
      </c>
      <c r="C5" s="77"/>
      <c r="D5" s="56"/>
      <c r="E5" s="78"/>
      <c r="F5" s="79">
        <f>$F$43</f>
        <v>0</v>
      </c>
    </row>
    <row r="6" spans="1:6" ht="16.5" customHeight="1" x14ac:dyDescent="0.25">
      <c r="A6" s="75" t="s">
        <v>29</v>
      </c>
      <c r="B6" s="76" t="s">
        <v>214</v>
      </c>
      <c r="C6" s="77"/>
      <c r="D6" s="56"/>
      <c r="E6" s="78"/>
      <c r="F6" s="79">
        <f>$F$60</f>
        <v>0</v>
      </c>
    </row>
    <row r="7" spans="1:6" ht="16.5" customHeight="1" x14ac:dyDescent="0.25">
      <c r="A7" s="80" t="s">
        <v>251</v>
      </c>
      <c r="B7" s="81" t="s">
        <v>215</v>
      </c>
      <c r="C7" s="82"/>
      <c r="D7" s="83"/>
      <c r="E7" s="84"/>
      <c r="F7" s="79">
        <f>$F$77</f>
        <v>0</v>
      </c>
    </row>
    <row r="8" spans="1:6" ht="16.5" customHeight="1" thickBot="1" x14ac:dyDescent="0.3">
      <c r="A8" s="80"/>
      <c r="B8" s="81" t="s">
        <v>216</v>
      </c>
      <c r="C8" s="86">
        <v>0.1</v>
      </c>
      <c r="D8" s="83"/>
      <c r="E8" s="84"/>
      <c r="F8" s="85">
        <f>SUM(F4:F7)*0.1</f>
        <v>0</v>
      </c>
    </row>
    <row r="9" spans="1:6" ht="16.5" customHeight="1" thickBot="1" x14ac:dyDescent="0.3">
      <c r="A9" s="87"/>
      <c r="B9" s="88" t="s">
        <v>230</v>
      </c>
      <c r="C9" s="89"/>
      <c r="D9" s="90"/>
      <c r="E9" s="91"/>
      <c r="F9" s="92">
        <f>SUM(F4:F8)</f>
        <v>0</v>
      </c>
    </row>
    <row r="10" spans="1:6" ht="13.5" customHeight="1" thickBot="1" x14ac:dyDescent="0.3">
      <c r="A10" s="93"/>
      <c r="B10" s="94"/>
      <c r="C10" s="95"/>
      <c r="D10" s="96"/>
      <c r="E10" s="96"/>
      <c r="F10" s="97"/>
    </row>
    <row r="11" spans="1:6" ht="16.5" customHeight="1" thickBot="1" x14ac:dyDescent="0.3">
      <c r="A11" s="231" t="s">
        <v>19</v>
      </c>
      <c r="B11" s="232"/>
      <c r="C11" s="232"/>
      <c r="D11" s="232"/>
      <c r="E11" s="232"/>
      <c r="F11" s="239"/>
    </row>
    <row r="12" spans="1:6" ht="25.5" x14ac:dyDescent="0.25">
      <c r="A12" s="98">
        <v>1</v>
      </c>
      <c r="B12" s="99" t="s">
        <v>252</v>
      </c>
      <c r="C12" s="42" t="s">
        <v>253</v>
      </c>
      <c r="D12" s="43">
        <v>47</v>
      </c>
      <c r="E12" s="482"/>
      <c r="F12" s="44">
        <f>D12*E12</f>
        <v>0</v>
      </c>
    </row>
    <row r="13" spans="1:6" ht="38.25" x14ac:dyDescent="0.25">
      <c r="A13" s="213">
        <f>A12+1</f>
        <v>2</v>
      </c>
      <c r="B13" s="100" t="s">
        <v>254</v>
      </c>
      <c r="C13" s="47" t="s">
        <v>17</v>
      </c>
      <c r="D13" s="48">
        <v>2</v>
      </c>
      <c r="E13" s="483"/>
      <c r="F13" s="49">
        <f>D13*E13</f>
        <v>0</v>
      </c>
    </row>
    <row r="14" spans="1:6" ht="76.5" x14ac:dyDescent="0.25">
      <c r="A14" s="213">
        <f>A13+1</f>
        <v>3</v>
      </c>
      <c r="B14" s="54" t="s">
        <v>255</v>
      </c>
      <c r="C14" s="47" t="s">
        <v>7</v>
      </c>
      <c r="D14" s="48">
        <v>6</v>
      </c>
      <c r="E14" s="483"/>
      <c r="F14" s="49">
        <f>D14*E14</f>
        <v>0</v>
      </c>
    </row>
    <row r="15" spans="1:6" ht="54.75" customHeight="1" x14ac:dyDescent="0.25">
      <c r="A15" s="213">
        <f>A14+1</f>
        <v>4</v>
      </c>
      <c r="B15" s="100" t="s">
        <v>256</v>
      </c>
      <c r="C15" s="47" t="s">
        <v>253</v>
      </c>
      <c r="D15" s="48">
        <v>47</v>
      </c>
      <c r="E15" s="483"/>
      <c r="F15" s="49">
        <f>D15*E15</f>
        <v>0</v>
      </c>
    </row>
    <row r="16" spans="1:6" ht="15.75" thickBot="1" x14ac:dyDescent="0.3">
      <c r="A16" s="213">
        <v>5</v>
      </c>
      <c r="B16" s="101" t="s">
        <v>257</v>
      </c>
      <c r="C16" s="47" t="s">
        <v>2</v>
      </c>
      <c r="D16" s="48">
        <v>5</v>
      </c>
      <c r="E16" s="483"/>
      <c r="F16" s="49">
        <f>D16*E16</f>
        <v>0</v>
      </c>
    </row>
    <row r="17" spans="1:6" ht="16.5" customHeight="1" thickBot="1" x14ac:dyDescent="0.3">
      <c r="A17" s="102"/>
      <c r="B17" s="103" t="s">
        <v>30</v>
      </c>
      <c r="C17" s="104"/>
      <c r="D17" s="90"/>
      <c r="E17" s="105"/>
      <c r="F17" s="106">
        <f>SUM(F12:F16)</f>
        <v>0</v>
      </c>
    </row>
    <row r="18" spans="1:6" ht="13.5" customHeight="1" thickBot="1" x14ac:dyDescent="0.3">
      <c r="A18" s="107"/>
      <c r="B18" s="108"/>
      <c r="C18" s="95"/>
      <c r="D18" s="96"/>
      <c r="E18" s="109"/>
      <c r="F18" s="110"/>
    </row>
    <row r="19" spans="1:6" ht="16.5" customHeight="1" thickBot="1" x14ac:dyDescent="0.3">
      <c r="A19" s="231" t="s">
        <v>100</v>
      </c>
      <c r="B19" s="232"/>
      <c r="C19" s="232"/>
      <c r="D19" s="232"/>
      <c r="E19" s="232"/>
      <c r="F19" s="239"/>
    </row>
    <row r="20" spans="1:6" ht="39.75" customHeight="1" x14ac:dyDescent="0.25">
      <c r="A20" s="244">
        <v>1</v>
      </c>
      <c r="B20" s="100" t="s">
        <v>258</v>
      </c>
      <c r="C20" s="47"/>
      <c r="D20" s="48"/>
      <c r="E20" s="48"/>
      <c r="F20" s="49"/>
    </row>
    <row r="21" spans="1:6" x14ac:dyDescent="0.25">
      <c r="A21" s="244"/>
      <c r="B21" s="111" t="s">
        <v>259</v>
      </c>
      <c r="C21" s="47" t="s">
        <v>260</v>
      </c>
      <c r="D21" s="48">
        <v>51.55</v>
      </c>
      <c r="E21" s="483"/>
      <c r="F21" s="49">
        <f>D21*E21</f>
        <v>0</v>
      </c>
    </row>
    <row r="22" spans="1:6" ht="51" x14ac:dyDescent="0.25">
      <c r="A22" s="233">
        <v>2</v>
      </c>
      <c r="B22" s="100" t="s">
        <v>261</v>
      </c>
      <c r="C22" s="47"/>
      <c r="D22" s="48"/>
      <c r="E22" s="48"/>
      <c r="F22" s="49"/>
    </row>
    <row r="23" spans="1:6" ht="17.25" customHeight="1" x14ac:dyDescent="0.25">
      <c r="A23" s="235"/>
      <c r="B23" s="127" t="s">
        <v>262</v>
      </c>
      <c r="C23" s="47" t="s">
        <v>260</v>
      </c>
      <c r="D23" s="48">
        <f>D30*0.02</f>
        <v>1.0309999999999999</v>
      </c>
      <c r="E23" s="483"/>
      <c r="F23" s="49">
        <f>D23*E23</f>
        <v>0</v>
      </c>
    </row>
    <row r="24" spans="1:6" ht="25.5" x14ac:dyDescent="0.25">
      <c r="A24" s="243">
        <v>3</v>
      </c>
      <c r="B24" s="100" t="s">
        <v>263</v>
      </c>
      <c r="C24" s="47"/>
      <c r="D24" s="48"/>
      <c r="E24" s="48"/>
      <c r="F24" s="49"/>
    </row>
    <row r="25" spans="1:6" x14ac:dyDescent="0.25">
      <c r="A25" s="243"/>
      <c r="B25" s="100" t="s">
        <v>349</v>
      </c>
      <c r="C25" s="47" t="s">
        <v>265</v>
      </c>
      <c r="D25" s="48">
        <f>47*0.9</f>
        <v>42.300000000000004</v>
      </c>
      <c r="E25" s="48"/>
      <c r="F25" s="49"/>
    </row>
    <row r="26" spans="1:6" x14ac:dyDescent="0.25">
      <c r="A26" s="243"/>
      <c r="B26" s="113"/>
      <c r="C26" s="47" t="s">
        <v>267</v>
      </c>
      <c r="D26" s="48">
        <f>SUM(D25:D25)</f>
        <v>42.300000000000004</v>
      </c>
      <c r="E26" s="483"/>
      <c r="F26" s="49">
        <f>D26*E26</f>
        <v>0</v>
      </c>
    </row>
    <row r="27" spans="1:6" ht="51" x14ac:dyDescent="0.25">
      <c r="A27" s="213">
        <v>4</v>
      </c>
      <c r="B27" s="100" t="s">
        <v>268</v>
      </c>
      <c r="C27" s="47" t="s">
        <v>260</v>
      </c>
      <c r="D27" s="48">
        <v>7.27</v>
      </c>
      <c r="E27" s="483"/>
      <c r="F27" s="49">
        <f>D27*E27</f>
        <v>0</v>
      </c>
    </row>
    <row r="28" spans="1:6" ht="67.5" customHeight="1" x14ac:dyDescent="0.25">
      <c r="A28" s="208">
        <v>5</v>
      </c>
      <c r="B28" s="115" t="s">
        <v>269</v>
      </c>
      <c r="C28" s="116" t="s">
        <v>260</v>
      </c>
      <c r="D28" s="117">
        <v>26.18</v>
      </c>
      <c r="E28" s="497"/>
      <c r="F28" s="118">
        <f>D28*E28</f>
        <v>0</v>
      </c>
    </row>
    <row r="29" spans="1:6" ht="77.25" x14ac:dyDescent="0.25">
      <c r="A29" s="243">
        <v>6</v>
      </c>
      <c r="B29" s="119" t="s">
        <v>270</v>
      </c>
      <c r="C29" s="47"/>
      <c r="D29" s="48"/>
      <c r="E29" s="48"/>
      <c r="F29" s="49"/>
    </row>
    <row r="30" spans="1:6" x14ac:dyDescent="0.25">
      <c r="A30" s="243"/>
      <c r="B30" s="119" t="s">
        <v>271</v>
      </c>
      <c r="C30" s="47" t="s">
        <v>260</v>
      </c>
      <c r="D30" s="48">
        <v>51.55</v>
      </c>
      <c r="E30" s="48"/>
      <c r="F30" s="49"/>
    </row>
    <row r="31" spans="1:6" x14ac:dyDescent="0.25">
      <c r="A31" s="243"/>
      <c r="B31" s="120" t="s">
        <v>272</v>
      </c>
      <c r="C31" s="47"/>
      <c r="D31" s="48"/>
      <c r="E31" s="48"/>
      <c r="F31" s="49"/>
    </row>
    <row r="32" spans="1:6" x14ac:dyDescent="0.25">
      <c r="A32" s="243"/>
      <c r="B32" s="120" t="s">
        <v>273</v>
      </c>
      <c r="C32" s="47" t="s">
        <v>260</v>
      </c>
      <c r="D32" s="48">
        <f>0.15*0.15*3.14*3</f>
        <v>0.21195000000000003</v>
      </c>
      <c r="E32" s="48"/>
      <c r="F32" s="49"/>
    </row>
    <row r="33" spans="1:6" x14ac:dyDescent="0.25">
      <c r="A33" s="243"/>
      <c r="B33" s="120" t="s">
        <v>275</v>
      </c>
      <c r="C33" s="47" t="s">
        <v>260</v>
      </c>
      <c r="D33" s="48">
        <f>0.5*0.5*3.14*2*2</f>
        <v>3.14</v>
      </c>
      <c r="E33" s="48"/>
      <c r="F33" s="49"/>
    </row>
    <row r="34" spans="1:6" x14ac:dyDescent="0.25">
      <c r="A34" s="243"/>
      <c r="B34" s="120" t="s">
        <v>276</v>
      </c>
      <c r="C34" s="47" t="s">
        <v>260</v>
      </c>
      <c r="D34" s="48">
        <f>D27</f>
        <v>7.27</v>
      </c>
      <c r="E34" s="48"/>
      <c r="F34" s="49"/>
    </row>
    <row r="35" spans="1:6" x14ac:dyDescent="0.25">
      <c r="A35" s="243"/>
      <c r="B35" s="120" t="s">
        <v>277</v>
      </c>
      <c r="C35" s="47" t="s">
        <v>260</v>
      </c>
      <c r="D35" s="48">
        <f>D28</f>
        <v>26.18</v>
      </c>
      <c r="E35" s="48"/>
      <c r="F35" s="49"/>
    </row>
    <row r="36" spans="1:6" x14ac:dyDescent="0.25">
      <c r="A36" s="243"/>
      <c r="B36" s="121" t="s">
        <v>278</v>
      </c>
      <c r="C36" s="47" t="s">
        <v>260</v>
      </c>
      <c r="D36" s="48">
        <v>4.18</v>
      </c>
      <c r="E36" s="48"/>
      <c r="F36" s="49"/>
    </row>
    <row r="37" spans="1:6" x14ac:dyDescent="0.25">
      <c r="A37" s="243"/>
      <c r="B37" s="119" t="s">
        <v>279</v>
      </c>
      <c r="C37" s="47" t="s">
        <v>260</v>
      </c>
      <c r="D37" s="48">
        <f>SUM(D32:D36)</f>
        <v>40.981949999999998</v>
      </c>
      <c r="E37" s="48"/>
      <c r="F37" s="49"/>
    </row>
    <row r="38" spans="1:6" x14ac:dyDescent="0.25">
      <c r="A38" s="243"/>
      <c r="B38" s="119" t="s">
        <v>280</v>
      </c>
      <c r="C38" s="47" t="s">
        <v>260</v>
      </c>
      <c r="D38" s="48">
        <f>D30-D37</f>
        <v>10.568049999999999</v>
      </c>
      <c r="E38" s="48"/>
      <c r="F38" s="49"/>
    </row>
    <row r="39" spans="1:6" x14ac:dyDescent="0.25">
      <c r="A39" s="243"/>
      <c r="B39" s="119" t="s">
        <v>281</v>
      </c>
      <c r="C39" s="47" t="s">
        <v>260</v>
      </c>
      <c r="D39" s="48">
        <f>(D30-D37)*0.2</f>
        <v>2.11361</v>
      </c>
      <c r="E39" s="483"/>
      <c r="F39" s="49">
        <f t="shared" ref="F39:F56" si="0">D39*E39</f>
        <v>0</v>
      </c>
    </row>
    <row r="40" spans="1:6" x14ac:dyDescent="0.25">
      <c r="A40" s="243"/>
      <c r="B40" s="119" t="s">
        <v>282</v>
      </c>
      <c r="C40" s="47" t="s">
        <v>260</v>
      </c>
      <c r="D40" s="48">
        <f>(D30-D37)*0.8</f>
        <v>8.45444</v>
      </c>
      <c r="E40" s="483"/>
      <c r="F40" s="49">
        <f t="shared" si="0"/>
        <v>0</v>
      </c>
    </row>
    <row r="41" spans="1:6" ht="25.5" x14ac:dyDescent="0.25">
      <c r="A41" s="122">
        <v>7</v>
      </c>
      <c r="B41" s="100" t="s">
        <v>283</v>
      </c>
      <c r="C41" s="47" t="s">
        <v>260</v>
      </c>
      <c r="D41" s="48">
        <v>47</v>
      </c>
      <c r="E41" s="483"/>
      <c r="F41" s="49">
        <f>D41*E41</f>
        <v>0</v>
      </c>
    </row>
    <row r="42" spans="1:6" ht="77.25" thickBot="1" x14ac:dyDescent="0.3">
      <c r="A42" s="213">
        <v>8</v>
      </c>
      <c r="B42" s="100" t="s">
        <v>284</v>
      </c>
      <c r="C42" s="47" t="s">
        <v>260</v>
      </c>
      <c r="D42" s="52">
        <v>22.56</v>
      </c>
      <c r="E42" s="483"/>
      <c r="F42" s="49">
        <f t="shared" si="0"/>
        <v>0</v>
      </c>
    </row>
    <row r="43" spans="1:6" ht="17.25" customHeight="1" thickBot="1" x14ac:dyDescent="0.3">
      <c r="A43" s="123"/>
      <c r="B43" s="103" t="s">
        <v>31</v>
      </c>
      <c r="C43" s="104"/>
      <c r="D43" s="90"/>
      <c r="E43" s="90"/>
      <c r="F43" s="106">
        <f>SUM(F20:F42)</f>
        <v>0</v>
      </c>
    </row>
    <row r="44" spans="1:6" ht="13.5" customHeight="1" thickBot="1" x14ac:dyDescent="0.3">
      <c r="A44" s="93"/>
      <c r="B44" s="108"/>
      <c r="C44" s="95"/>
      <c r="D44" s="96"/>
      <c r="E44" s="96"/>
      <c r="F44" s="110"/>
    </row>
    <row r="45" spans="1:6" ht="16.5" customHeight="1" thickBot="1" x14ac:dyDescent="0.3">
      <c r="A45" s="231" t="s">
        <v>285</v>
      </c>
      <c r="B45" s="232"/>
      <c r="C45" s="232"/>
      <c r="D45" s="232"/>
      <c r="E45" s="232"/>
      <c r="F45" s="239"/>
    </row>
    <row r="46" spans="1:6" ht="158.25" customHeight="1" x14ac:dyDescent="0.25">
      <c r="A46" s="243">
        <v>1</v>
      </c>
      <c r="B46" s="126" t="s">
        <v>370</v>
      </c>
      <c r="C46" s="124"/>
      <c r="D46" s="48"/>
      <c r="E46" s="48"/>
      <c r="F46" s="49"/>
    </row>
    <row r="47" spans="1:6" x14ac:dyDescent="0.25">
      <c r="A47" s="243"/>
      <c r="B47" s="125" t="s">
        <v>286</v>
      </c>
      <c r="C47" s="47" t="s">
        <v>253</v>
      </c>
      <c r="D47" s="48">
        <v>47</v>
      </c>
      <c r="E47" s="484"/>
      <c r="F47" s="49">
        <f t="shared" ref="F47:F50" si="1">D47*E47</f>
        <v>0</v>
      </c>
    </row>
    <row r="48" spans="1:6" ht="71.25" customHeight="1" x14ac:dyDescent="0.25">
      <c r="A48" s="228"/>
      <c r="B48" s="496" t="s">
        <v>364</v>
      </c>
      <c r="C48" s="494"/>
      <c r="D48" s="494"/>
      <c r="E48" s="495"/>
      <c r="F48" s="49"/>
    </row>
    <row r="49" spans="1:6" ht="194.25" customHeight="1" x14ac:dyDescent="0.25">
      <c r="A49" s="243">
        <v>2</v>
      </c>
      <c r="B49" s="126" t="s">
        <v>373</v>
      </c>
      <c r="C49" s="124"/>
      <c r="D49" s="48"/>
      <c r="E49" s="48"/>
      <c r="F49" s="49"/>
    </row>
    <row r="50" spans="1:6" x14ac:dyDescent="0.25">
      <c r="A50" s="243"/>
      <c r="B50" s="127" t="s">
        <v>288</v>
      </c>
      <c r="C50" s="47" t="s">
        <v>17</v>
      </c>
      <c r="D50" s="48">
        <v>1</v>
      </c>
      <c r="E50" s="483"/>
      <c r="F50" s="49">
        <f t="shared" ref="F50" si="2">D50*E50</f>
        <v>0</v>
      </c>
    </row>
    <row r="51" spans="1:6" ht="71.25" customHeight="1" x14ac:dyDescent="0.25">
      <c r="A51" s="228"/>
      <c r="B51" s="496" t="s">
        <v>363</v>
      </c>
      <c r="C51" s="494"/>
      <c r="D51" s="494"/>
      <c r="E51" s="495"/>
      <c r="F51" s="49"/>
    </row>
    <row r="52" spans="1:6" ht="51" x14ac:dyDescent="0.25">
      <c r="A52" s="213">
        <v>3</v>
      </c>
      <c r="B52" s="100" t="s">
        <v>289</v>
      </c>
      <c r="C52" s="47" t="s">
        <v>17</v>
      </c>
      <c r="D52" s="48">
        <v>6</v>
      </c>
      <c r="E52" s="484"/>
      <c r="F52" s="49">
        <f t="shared" ref="F52:F55" si="3">D52*E52</f>
        <v>0</v>
      </c>
    </row>
    <row r="53" spans="1:6" ht="89.25" x14ac:dyDescent="0.25">
      <c r="A53" s="214">
        <v>4</v>
      </c>
      <c r="B53" s="101" t="s">
        <v>295</v>
      </c>
      <c r="C53" s="217" t="s">
        <v>17</v>
      </c>
      <c r="D53" s="215">
        <v>1</v>
      </c>
      <c r="E53" s="498"/>
      <c r="F53" s="216">
        <f t="shared" si="3"/>
        <v>0</v>
      </c>
    </row>
    <row r="54" spans="1:6" ht="63.75" x14ac:dyDescent="0.25">
      <c r="A54" s="213">
        <v>5</v>
      </c>
      <c r="B54" s="101" t="s">
        <v>293</v>
      </c>
      <c r="C54" s="47" t="s">
        <v>17</v>
      </c>
      <c r="D54" s="48">
        <v>1</v>
      </c>
      <c r="E54" s="484"/>
      <c r="F54" s="49">
        <f t="shared" si="3"/>
        <v>0</v>
      </c>
    </row>
    <row r="55" spans="1:6" ht="63.75" x14ac:dyDescent="0.25">
      <c r="A55" s="213">
        <v>6</v>
      </c>
      <c r="B55" s="129" t="s">
        <v>294</v>
      </c>
      <c r="C55" s="47" t="s">
        <v>17</v>
      </c>
      <c r="D55" s="48">
        <v>1</v>
      </c>
      <c r="E55" s="484"/>
      <c r="F55" s="49">
        <f t="shared" si="3"/>
        <v>0</v>
      </c>
    </row>
    <row r="56" spans="1:6" ht="25.5" x14ac:dyDescent="0.25">
      <c r="A56" s="213">
        <v>7</v>
      </c>
      <c r="B56" s="100" t="s">
        <v>296</v>
      </c>
      <c r="C56" s="47" t="s">
        <v>253</v>
      </c>
      <c r="D56" s="48">
        <v>47</v>
      </c>
      <c r="E56" s="483"/>
      <c r="F56" s="49">
        <f t="shared" si="0"/>
        <v>0</v>
      </c>
    </row>
    <row r="57" spans="1:6" ht="25.5" x14ac:dyDescent="0.25">
      <c r="A57" s="233">
        <v>8</v>
      </c>
      <c r="B57" s="100" t="s">
        <v>297</v>
      </c>
      <c r="C57" s="47"/>
      <c r="D57" s="48"/>
      <c r="E57" s="48"/>
      <c r="F57" s="49"/>
    </row>
    <row r="58" spans="1:6" x14ac:dyDescent="0.25">
      <c r="A58" s="235"/>
      <c r="B58" s="130" t="s">
        <v>298</v>
      </c>
      <c r="C58" s="47" t="s">
        <v>253</v>
      </c>
      <c r="D58" s="48">
        <v>47</v>
      </c>
      <c r="E58" s="483"/>
      <c r="F58" s="49">
        <f>D58*E58</f>
        <v>0</v>
      </c>
    </row>
    <row r="59" spans="1:6" ht="43.5" customHeight="1" thickBot="1" x14ac:dyDescent="0.3">
      <c r="A59" s="213">
        <v>9</v>
      </c>
      <c r="B59" s="129" t="s">
        <v>347</v>
      </c>
      <c r="C59" s="47" t="s">
        <v>253</v>
      </c>
      <c r="D59" s="48">
        <v>47</v>
      </c>
      <c r="E59" s="483"/>
      <c r="F59" s="49">
        <f t="shared" ref="F59" si="4">D59*E59</f>
        <v>0</v>
      </c>
    </row>
    <row r="60" spans="1:6" ht="15.75" thickBot="1" x14ac:dyDescent="0.3">
      <c r="A60" s="123"/>
      <c r="B60" s="103" t="s">
        <v>301</v>
      </c>
      <c r="C60" s="104"/>
      <c r="D60" s="90"/>
      <c r="E60" s="90"/>
      <c r="F60" s="106">
        <f>SUM(F46:F59)</f>
        <v>0</v>
      </c>
    </row>
    <row r="61" spans="1:6" ht="15.75" thickBot="1" x14ac:dyDescent="0.3">
      <c r="A61" s="93"/>
      <c r="B61" s="108"/>
      <c r="C61" s="95"/>
      <c r="D61" s="96"/>
      <c r="E61" s="96"/>
      <c r="F61" s="110"/>
    </row>
    <row r="62" spans="1:6" ht="15.75" thickBot="1" x14ac:dyDescent="0.3">
      <c r="A62" s="231" t="s">
        <v>302</v>
      </c>
      <c r="B62" s="232"/>
      <c r="C62" s="232"/>
      <c r="D62" s="232"/>
      <c r="E62" s="232"/>
      <c r="F62" s="239"/>
    </row>
    <row r="63" spans="1:6" ht="25.5" x14ac:dyDescent="0.25">
      <c r="A63" s="131">
        <v>1</v>
      </c>
      <c r="B63" s="132" t="s">
        <v>303</v>
      </c>
      <c r="C63" s="42" t="s">
        <v>253</v>
      </c>
      <c r="D63" s="43">
        <v>3</v>
      </c>
      <c r="E63" s="482"/>
      <c r="F63" s="44">
        <f>D63*E63</f>
        <v>0</v>
      </c>
    </row>
    <row r="64" spans="1:6" ht="38.25" x14ac:dyDescent="0.25">
      <c r="A64" s="213">
        <v>2</v>
      </c>
      <c r="B64" s="115" t="s">
        <v>254</v>
      </c>
      <c r="C64" s="116" t="s">
        <v>17</v>
      </c>
      <c r="D64" s="48">
        <v>2</v>
      </c>
      <c r="E64" s="483"/>
      <c r="F64" s="49">
        <f>D64*E64</f>
        <v>0</v>
      </c>
    </row>
    <row r="65" spans="1:6" ht="51" x14ac:dyDescent="0.25">
      <c r="A65" s="212">
        <v>3</v>
      </c>
      <c r="B65" s="115" t="s">
        <v>304</v>
      </c>
      <c r="C65" s="116" t="s">
        <v>17</v>
      </c>
      <c r="D65" s="48">
        <v>1</v>
      </c>
      <c r="E65" s="483"/>
      <c r="F65" s="49">
        <f t="shared" ref="F65:F75" si="5">D65*E65</f>
        <v>0</v>
      </c>
    </row>
    <row r="66" spans="1:6" ht="39" x14ac:dyDescent="0.25">
      <c r="A66" s="240">
        <v>4</v>
      </c>
      <c r="B66" s="134" t="s">
        <v>305</v>
      </c>
      <c r="C66" s="47"/>
      <c r="D66" s="48"/>
      <c r="E66" s="48"/>
      <c r="F66" s="49">
        <f t="shared" si="5"/>
        <v>0</v>
      </c>
    </row>
    <row r="67" spans="1:6" x14ac:dyDescent="0.25">
      <c r="A67" s="241"/>
      <c r="B67" s="135" t="s">
        <v>345</v>
      </c>
      <c r="C67" s="47" t="s">
        <v>260</v>
      </c>
      <c r="D67" s="48">
        <f>6*3.4</f>
        <v>20.399999999999999</v>
      </c>
      <c r="E67" s="48"/>
      <c r="F67" s="49">
        <f t="shared" si="5"/>
        <v>0</v>
      </c>
    </row>
    <row r="68" spans="1:6" x14ac:dyDescent="0.25">
      <c r="A68" s="241"/>
      <c r="B68" s="134" t="s">
        <v>307</v>
      </c>
      <c r="C68" s="47" t="s">
        <v>260</v>
      </c>
      <c r="D68" s="48">
        <f>D67*0.85</f>
        <v>17.34</v>
      </c>
      <c r="E68" s="483"/>
      <c r="F68" s="49">
        <f t="shared" si="5"/>
        <v>0</v>
      </c>
    </row>
    <row r="69" spans="1:6" x14ac:dyDescent="0.25">
      <c r="A69" s="242"/>
      <c r="B69" s="135" t="s">
        <v>308</v>
      </c>
      <c r="C69" s="47" t="s">
        <v>260</v>
      </c>
      <c r="D69" s="48">
        <f>D67*0.15</f>
        <v>3.0599999999999996</v>
      </c>
      <c r="E69" s="483"/>
      <c r="F69" s="49">
        <f t="shared" si="5"/>
        <v>0</v>
      </c>
    </row>
    <row r="70" spans="1:6" ht="38.25" x14ac:dyDescent="0.25">
      <c r="A70" s="136">
        <v>5</v>
      </c>
      <c r="B70" s="137" t="s">
        <v>309</v>
      </c>
      <c r="C70" s="47" t="s">
        <v>260</v>
      </c>
      <c r="D70" s="52">
        <v>19.14</v>
      </c>
      <c r="E70" s="483"/>
      <c r="F70" s="49">
        <f t="shared" si="5"/>
        <v>0</v>
      </c>
    </row>
    <row r="71" spans="1:6" ht="25.5" x14ac:dyDescent="0.25">
      <c r="A71" s="136">
        <v>6</v>
      </c>
      <c r="B71" s="134" t="s">
        <v>263</v>
      </c>
      <c r="C71" s="47" t="s">
        <v>267</v>
      </c>
      <c r="D71" s="48">
        <v>8.4</v>
      </c>
      <c r="E71" s="483"/>
      <c r="F71" s="49">
        <f t="shared" si="5"/>
        <v>0</v>
      </c>
    </row>
    <row r="72" spans="1:6" ht="38.25" x14ac:dyDescent="0.25">
      <c r="A72" s="136">
        <v>7</v>
      </c>
      <c r="B72" s="134" t="s">
        <v>310</v>
      </c>
      <c r="C72" s="47" t="s">
        <v>253</v>
      </c>
      <c r="D72" s="48">
        <v>12</v>
      </c>
      <c r="E72" s="483"/>
      <c r="F72" s="49">
        <f t="shared" si="5"/>
        <v>0</v>
      </c>
    </row>
    <row r="73" spans="1:6" ht="51" x14ac:dyDescent="0.25">
      <c r="A73" s="138">
        <v>8</v>
      </c>
      <c r="B73" s="139" t="s">
        <v>311</v>
      </c>
      <c r="C73" s="47" t="s">
        <v>17</v>
      </c>
      <c r="D73" s="48">
        <v>6</v>
      </c>
      <c r="E73" s="483"/>
      <c r="F73" s="49">
        <f t="shared" si="5"/>
        <v>0</v>
      </c>
    </row>
    <row r="74" spans="1:6" x14ac:dyDescent="0.25">
      <c r="A74" s="138">
        <v>9</v>
      </c>
      <c r="B74" s="134" t="s">
        <v>312</v>
      </c>
      <c r="C74" s="47" t="s">
        <v>253</v>
      </c>
      <c r="D74" s="48">
        <v>6</v>
      </c>
      <c r="E74" s="483"/>
      <c r="F74" s="49">
        <f t="shared" si="5"/>
        <v>0</v>
      </c>
    </row>
    <row r="75" spans="1:6" x14ac:dyDescent="0.25">
      <c r="A75" s="140">
        <v>10</v>
      </c>
      <c r="B75" s="141" t="s">
        <v>313</v>
      </c>
      <c r="C75" s="142" t="s">
        <v>314</v>
      </c>
      <c r="D75" s="143">
        <v>6</v>
      </c>
      <c r="E75" s="492"/>
      <c r="F75" s="49">
        <f t="shared" si="5"/>
        <v>0</v>
      </c>
    </row>
    <row r="76" spans="1:6" ht="39" thickBot="1" x14ac:dyDescent="0.3">
      <c r="A76" s="144">
        <v>11</v>
      </c>
      <c r="B76" s="145" t="s">
        <v>315</v>
      </c>
      <c r="C76" s="146"/>
      <c r="D76" s="147"/>
      <c r="E76" s="147"/>
      <c r="F76" s="148">
        <f>SUM(F63:F75)*0.05</f>
        <v>0</v>
      </c>
    </row>
    <row r="77" spans="1:6" ht="15.75" thickBot="1" x14ac:dyDescent="0.3">
      <c r="A77" s="209"/>
      <c r="B77" s="210" t="s">
        <v>316</v>
      </c>
      <c r="C77" s="210"/>
      <c r="D77" s="210"/>
      <c r="E77" s="211"/>
      <c r="F77" s="92">
        <f>SUM(F63:F76)</f>
        <v>0</v>
      </c>
    </row>
  </sheetData>
  <sheetProtection algorithmName="SHA-512" hashValue="CGXUnj6LkLE8FeRRajR7lVMrm5PC+19pfjNUDv/9ocwwJiyG5+LebdesrJ2C0qmX4AfBWGSzLYoFeb5/7wZBLQ==" saltValue="jey47KJQFXiQa61WOFezXw==" spinCount="100000" sheet="1" objects="1" scenarios="1"/>
  <mergeCells count="14">
    <mergeCell ref="A62:F62"/>
    <mergeCell ref="A66:A69"/>
    <mergeCell ref="A45:F45"/>
    <mergeCell ref="A46:A47"/>
    <mergeCell ref="A11:F11"/>
    <mergeCell ref="A19:F19"/>
    <mergeCell ref="A20:A21"/>
    <mergeCell ref="A22:A23"/>
    <mergeCell ref="A24:A26"/>
    <mergeCell ref="A29:A40"/>
    <mergeCell ref="A49:A50"/>
    <mergeCell ref="A57:A58"/>
    <mergeCell ref="B48:E48"/>
    <mergeCell ref="B51:E51"/>
  </mergeCells>
  <pageMargins left="0.70866141732283472" right="0.70866141732283472" top="0.74803149606299213" bottom="0.74803149606299213" header="0.31496062992125984" footer="0.31496062992125984"/>
  <pageSetup paperSize="9" scale="80" fitToHeight="0" orientation="portrait" r:id="rId1"/>
  <headerFooter>
    <oddFooter>&amp;RKanal K6 -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55"/>
  <sheetViews>
    <sheetView view="pageBreakPreview" topLeftCell="A31" zoomScaleNormal="100" zoomScaleSheetLayoutView="100" workbookViewId="0">
      <selection activeCell="B48" sqref="B48:E48"/>
    </sheetView>
  </sheetViews>
  <sheetFormatPr defaultColWidth="9.140625" defaultRowHeight="15" x14ac:dyDescent="0.25"/>
  <cols>
    <col min="1" max="1" width="6.42578125" style="34" customWidth="1"/>
    <col min="2" max="2" width="48.42578125" style="34" customWidth="1"/>
    <col min="3" max="3" width="11.42578125" style="34" customWidth="1"/>
    <col min="4" max="4" width="12" style="34" customWidth="1"/>
    <col min="5" max="5" width="13.85546875" style="34" customWidth="1"/>
    <col min="6" max="6" width="16.28515625" style="34" customWidth="1"/>
    <col min="7" max="7" width="9.140625" style="34"/>
    <col min="8" max="9" width="9.140625" style="34" customWidth="1"/>
    <col min="10" max="10" width="11.85546875" style="34" customWidth="1"/>
    <col min="11" max="11" width="0.140625" style="34" hidden="1" customWidth="1"/>
    <col min="12" max="12" width="16.85546875" style="34" customWidth="1"/>
    <col min="13" max="13" width="16.140625" style="34" customWidth="1"/>
    <col min="14" max="16384" width="9.140625" style="34"/>
  </cols>
  <sheetData>
    <row r="1" spans="1:6" ht="21" customHeight="1" thickBot="1" x14ac:dyDescent="0.3"/>
    <row r="2" spans="1:6" ht="24" customHeight="1" thickBot="1" x14ac:dyDescent="0.3">
      <c r="A2" s="35" t="s">
        <v>21</v>
      </c>
      <c r="B2" s="35" t="s">
        <v>22</v>
      </c>
      <c r="C2" s="36" t="s">
        <v>23</v>
      </c>
      <c r="D2" s="37" t="s">
        <v>24</v>
      </c>
      <c r="E2" s="36" t="s">
        <v>25</v>
      </c>
      <c r="F2" s="37" t="s">
        <v>26</v>
      </c>
    </row>
    <row r="3" spans="1:6" ht="20.25" customHeight="1" thickBot="1" x14ac:dyDescent="0.3">
      <c r="A3" s="66"/>
      <c r="B3" s="67" t="s">
        <v>330</v>
      </c>
      <c r="C3" s="67"/>
      <c r="D3" s="67"/>
      <c r="E3" s="67"/>
      <c r="F3" s="68"/>
    </row>
    <row r="4" spans="1:6" ht="16.5" customHeight="1" x14ac:dyDescent="0.25">
      <c r="A4" s="69" t="s">
        <v>27</v>
      </c>
      <c r="B4" s="70" t="s">
        <v>18</v>
      </c>
      <c r="C4" s="71"/>
      <c r="D4" s="72"/>
      <c r="E4" s="73"/>
      <c r="F4" s="74">
        <f>$F$17</f>
        <v>0</v>
      </c>
    </row>
    <row r="5" spans="1:6" ht="16.5" customHeight="1" x14ac:dyDescent="0.25">
      <c r="A5" s="75" t="s">
        <v>28</v>
      </c>
      <c r="B5" s="76" t="s">
        <v>3</v>
      </c>
      <c r="C5" s="77"/>
      <c r="D5" s="56"/>
      <c r="E5" s="78"/>
      <c r="F5" s="79">
        <f>$F$43</f>
        <v>0</v>
      </c>
    </row>
    <row r="6" spans="1:6" ht="16.5" customHeight="1" x14ac:dyDescent="0.25">
      <c r="A6" s="75" t="s">
        <v>29</v>
      </c>
      <c r="B6" s="76" t="s">
        <v>214</v>
      </c>
      <c r="C6" s="77"/>
      <c r="D6" s="56"/>
      <c r="E6" s="78"/>
      <c r="F6" s="79">
        <f>$F$54</f>
        <v>0</v>
      </c>
    </row>
    <row r="7" spans="1:6" ht="16.5" customHeight="1" x14ac:dyDescent="0.25">
      <c r="A7" s="80" t="s">
        <v>251</v>
      </c>
      <c r="B7" s="81" t="s">
        <v>215</v>
      </c>
      <c r="C7" s="82"/>
      <c r="D7" s="83"/>
      <c r="E7" s="84"/>
      <c r="F7" s="85">
        <v>0</v>
      </c>
    </row>
    <row r="8" spans="1:6" ht="16.5" customHeight="1" thickBot="1" x14ac:dyDescent="0.3">
      <c r="A8" s="80"/>
      <c r="B8" s="81" t="s">
        <v>216</v>
      </c>
      <c r="C8" s="86">
        <v>0.1</v>
      </c>
      <c r="D8" s="83"/>
      <c r="E8" s="84"/>
      <c r="F8" s="85">
        <f>SUM(F4:F7)*0.1</f>
        <v>0</v>
      </c>
    </row>
    <row r="9" spans="1:6" ht="16.5" customHeight="1" thickBot="1" x14ac:dyDescent="0.3">
      <c r="A9" s="87"/>
      <c r="B9" s="88" t="s">
        <v>233</v>
      </c>
      <c r="C9" s="89"/>
      <c r="D9" s="90"/>
      <c r="E9" s="91"/>
      <c r="F9" s="92">
        <f>SUM(F4:F8)</f>
        <v>0</v>
      </c>
    </row>
    <row r="10" spans="1:6" ht="13.5" customHeight="1" thickBot="1" x14ac:dyDescent="0.3">
      <c r="A10" s="93"/>
      <c r="B10" s="94"/>
      <c r="C10" s="95"/>
      <c r="D10" s="96"/>
      <c r="E10" s="96"/>
      <c r="F10" s="97"/>
    </row>
    <row r="11" spans="1:6" ht="16.5" customHeight="1" thickBot="1" x14ac:dyDescent="0.3">
      <c r="A11" s="231" t="s">
        <v>19</v>
      </c>
      <c r="B11" s="232"/>
      <c r="C11" s="232"/>
      <c r="D11" s="232"/>
      <c r="E11" s="232"/>
      <c r="F11" s="239"/>
    </row>
    <row r="12" spans="1:6" ht="25.5" x14ac:dyDescent="0.25">
      <c r="A12" s="98">
        <v>1</v>
      </c>
      <c r="B12" s="99" t="s">
        <v>252</v>
      </c>
      <c r="C12" s="42" t="s">
        <v>253</v>
      </c>
      <c r="D12" s="43">
        <v>3</v>
      </c>
      <c r="E12" s="482"/>
      <c r="F12" s="44">
        <f>D12*E12</f>
        <v>0</v>
      </c>
    </row>
    <row r="13" spans="1:6" ht="38.25" x14ac:dyDescent="0.25">
      <c r="A13" s="45">
        <f>A12+1</f>
        <v>2</v>
      </c>
      <c r="B13" s="100" t="s">
        <v>254</v>
      </c>
      <c r="C13" s="47" t="s">
        <v>17</v>
      </c>
      <c r="D13" s="48">
        <v>2</v>
      </c>
      <c r="E13" s="483"/>
      <c r="F13" s="49">
        <f>D13*E13</f>
        <v>0</v>
      </c>
    </row>
    <row r="14" spans="1:6" ht="76.5" x14ac:dyDescent="0.25">
      <c r="A14" s="45">
        <f>A13+1</f>
        <v>3</v>
      </c>
      <c r="B14" s="54" t="s">
        <v>255</v>
      </c>
      <c r="C14" s="47" t="s">
        <v>7</v>
      </c>
      <c r="D14" s="48">
        <v>6</v>
      </c>
      <c r="E14" s="483"/>
      <c r="F14" s="49">
        <f>D14*E14</f>
        <v>0</v>
      </c>
    </row>
    <row r="15" spans="1:6" ht="54" customHeight="1" x14ac:dyDescent="0.25">
      <c r="A15" s="45">
        <f>A14+1</f>
        <v>4</v>
      </c>
      <c r="B15" s="100" t="s">
        <v>256</v>
      </c>
      <c r="C15" s="47" t="s">
        <v>253</v>
      </c>
      <c r="D15" s="48">
        <v>3</v>
      </c>
      <c r="E15" s="483"/>
      <c r="F15" s="49">
        <f>D15*E15</f>
        <v>0</v>
      </c>
    </row>
    <row r="16" spans="1:6" ht="15.75" thickBot="1" x14ac:dyDescent="0.3">
      <c r="A16" s="45">
        <v>5</v>
      </c>
      <c r="B16" s="101" t="s">
        <v>257</v>
      </c>
      <c r="C16" s="47" t="s">
        <v>2</v>
      </c>
      <c r="D16" s="48">
        <v>5</v>
      </c>
      <c r="E16" s="483"/>
      <c r="F16" s="49">
        <f>D16*E16</f>
        <v>0</v>
      </c>
    </row>
    <row r="17" spans="1:6" ht="16.5" customHeight="1" thickBot="1" x14ac:dyDescent="0.3">
      <c r="A17" s="102"/>
      <c r="B17" s="103" t="s">
        <v>30</v>
      </c>
      <c r="C17" s="104"/>
      <c r="D17" s="90"/>
      <c r="E17" s="105"/>
      <c r="F17" s="106">
        <f>SUM(F12:F16)</f>
        <v>0</v>
      </c>
    </row>
    <row r="18" spans="1:6" ht="13.5" customHeight="1" thickBot="1" x14ac:dyDescent="0.3">
      <c r="A18" s="107"/>
      <c r="B18" s="108"/>
      <c r="C18" s="95"/>
      <c r="D18" s="96"/>
      <c r="E18" s="109"/>
      <c r="F18" s="110"/>
    </row>
    <row r="19" spans="1:6" ht="16.5" customHeight="1" thickBot="1" x14ac:dyDescent="0.3">
      <c r="A19" s="231" t="s">
        <v>100</v>
      </c>
      <c r="B19" s="232"/>
      <c r="C19" s="232"/>
      <c r="D19" s="232"/>
      <c r="E19" s="232"/>
      <c r="F19" s="239"/>
    </row>
    <row r="20" spans="1:6" ht="39.75" customHeight="1" x14ac:dyDescent="0.25">
      <c r="A20" s="244">
        <v>1</v>
      </c>
      <c r="B20" s="100" t="s">
        <v>258</v>
      </c>
      <c r="C20" s="47"/>
      <c r="D20" s="48"/>
      <c r="E20" s="48"/>
      <c r="F20" s="49"/>
    </row>
    <row r="21" spans="1:6" x14ac:dyDescent="0.25">
      <c r="A21" s="244"/>
      <c r="B21" s="111" t="s">
        <v>259</v>
      </c>
      <c r="C21" s="47" t="s">
        <v>260</v>
      </c>
      <c r="D21" s="48">
        <v>9.06</v>
      </c>
      <c r="E21" s="483"/>
      <c r="F21" s="49">
        <f>D21*E21</f>
        <v>0</v>
      </c>
    </row>
    <row r="22" spans="1:6" ht="51" x14ac:dyDescent="0.25">
      <c r="A22" s="233">
        <v>2</v>
      </c>
      <c r="B22" s="100" t="s">
        <v>261</v>
      </c>
      <c r="C22" s="47"/>
      <c r="D22" s="48"/>
      <c r="E22" s="48"/>
      <c r="F22" s="49"/>
    </row>
    <row r="23" spans="1:6" ht="17.25" customHeight="1" x14ac:dyDescent="0.25">
      <c r="A23" s="235"/>
      <c r="B23" s="127" t="s">
        <v>262</v>
      </c>
      <c r="C23" s="47" t="s">
        <v>260</v>
      </c>
      <c r="D23" s="48">
        <f>D30*0.02</f>
        <v>0.1812</v>
      </c>
      <c r="E23" s="483"/>
      <c r="F23" s="49">
        <f>D23*E23</f>
        <v>0</v>
      </c>
    </row>
    <row r="24" spans="1:6" ht="25.5" x14ac:dyDescent="0.25">
      <c r="A24" s="243">
        <v>3</v>
      </c>
      <c r="B24" s="100" t="s">
        <v>263</v>
      </c>
      <c r="C24" s="47"/>
      <c r="D24" s="48"/>
      <c r="E24" s="48"/>
      <c r="F24" s="49"/>
    </row>
    <row r="25" spans="1:6" x14ac:dyDescent="0.25">
      <c r="A25" s="243"/>
      <c r="B25" s="100" t="s">
        <v>325</v>
      </c>
      <c r="C25" s="47" t="s">
        <v>265</v>
      </c>
      <c r="D25" s="48">
        <f>3*0.9</f>
        <v>2.7</v>
      </c>
      <c r="E25" s="48"/>
      <c r="F25" s="49"/>
    </row>
    <row r="26" spans="1:6" x14ac:dyDescent="0.25">
      <c r="A26" s="243"/>
      <c r="B26" s="113"/>
      <c r="C26" s="47" t="s">
        <v>267</v>
      </c>
      <c r="D26" s="48">
        <f>SUM(D25:D25)</f>
        <v>2.7</v>
      </c>
      <c r="E26" s="483"/>
      <c r="F26" s="49">
        <f>D26*E26</f>
        <v>0</v>
      </c>
    </row>
    <row r="27" spans="1:6" ht="51" x14ac:dyDescent="0.25">
      <c r="A27" s="45">
        <v>4</v>
      </c>
      <c r="B27" s="100" t="s">
        <v>268</v>
      </c>
      <c r="C27" s="47" t="s">
        <v>260</v>
      </c>
      <c r="D27" s="48">
        <v>0.54</v>
      </c>
      <c r="E27" s="483"/>
      <c r="F27" s="49">
        <f>D27*E27</f>
        <v>0</v>
      </c>
    </row>
    <row r="28" spans="1:6" ht="68.25" customHeight="1" x14ac:dyDescent="0.25">
      <c r="A28" s="114">
        <v>5</v>
      </c>
      <c r="B28" s="115" t="s">
        <v>269</v>
      </c>
      <c r="C28" s="116" t="s">
        <v>260</v>
      </c>
      <c r="D28" s="117">
        <v>2.39</v>
      </c>
      <c r="E28" s="497"/>
      <c r="F28" s="118">
        <f>D28*E28</f>
        <v>0</v>
      </c>
    </row>
    <row r="29" spans="1:6" ht="77.25" x14ac:dyDescent="0.25">
      <c r="A29" s="243">
        <v>6</v>
      </c>
      <c r="B29" s="119" t="s">
        <v>270</v>
      </c>
      <c r="C29" s="47"/>
      <c r="D29" s="48"/>
      <c r="E29" s="48"/>
      <c r="F29" s="49"/>
    </row>
    <row r="30" spans="1:6" x14ac:dyDescent="0.25">
      <c r="A30" s="243"/>
      <c r="B30" s="119" t="s">
        <v>271</v>
      </c>
      <c r="C30" s="47" t="s">
        <v>260</v>
      </c>
      <c r="D30" s="48">
        <v>9.06</v>
      </c>
      <c r="E30" s="48"/>
      <c r="F30" s="49"/>
    </row>
    <row r="31" spans="1:6" x14ac:dyDescent="0.25">
      <c r="A31" s="243"/>
      <c r="B31" s="120" t="s">
        <v>272</v>
      </c>
      <c r="C31" s="47"/>
      <c r="D31" s="48"/>
      <c r="E31" s="48"/>
      <c r="F31" s="49"/>
    </row>
    <row r="32" spans="1:6" x14ac:dyDescent="0.25">
      <c r="A32" s="243"/>
      <c r="B32" s="120" t="s">
        <v>273</v>
      </c>
      <c r="C32" s="47" t="s">
        <v>260</v>
      </c>
      <c r="D32" s="48">
        <f>0.15*0.15*3.14*3</f>
        <v>0.21195000000000003</v>
      </c>
      <c r="E32" s="48"/>
      <c r="F32" s="49"/>
    </row>
    <row r="33" spans="1:6" x14ac:dyDescent="0.25">
      <c r="A33" s="243"/>
      <c r="B33" s="120" t="s">
        <v>275</v>
      </c>
      <c r="C33" s="47" t="s">
        <v>260</v>
      </c>
      <c r="D33" s="48">
        <f>0.5*0.5*3.14*2*2</f>
        <v>3.14</v>
      </c>
      <c r="E33" s="48"/>
      <c r="F33" s="49"/>
    </row>
    <row r="34" spans="1:6" x14ac:dyDescent="0.25">
      <c r="A34" s="243"/>
      <c r="B34" s="120" t="s">
        <v>276</v>
      </c>
      <c r="C34" s="47" t="s">
        <v>260</v>
      </c>
      <c r="D34" s="48">
        <f>D27</f>
        <v>0.54</v>
      </c>
      <c r="E34" s="48"/>
      <c r="F34" s="49"/>
    </row>
    <row r="35" spans="1:6" x14ac:dyDescent="0.25">
      <c r="A35" s="243"/>
      <c r="B35" s="120" t="s">
        <v>277</v>
      </c>
      <c r="C35" s="47" t="s">
        <v>260</v>
      </c>
      <c r="D35" s="48">
        <f>D28</f>
        <v>2.39</v>
      </c>
      <c r="E35" s="48"/>
      <c r="F35" s="49"/>
    </row>
    <row r="36" spans="1:6" x14ac:dyDescent="0.25">
      <c r="A36" s="243"/>
      <c r="B36" s="121" t="s">
        <v>278</v>
      </c>
      <c r="C36" s="47" t="s">
        <v>260</v>
      </c>
      <c r="D36" s="48">
        <v>2.29</v>
      </c>
      <c r="E36" s="48"/>
      <c r="F36" s="49"/>
    </row>
    <row r="37" spans="1:6" x14ac:dyDescent="0.25">
      <c r="A37" s="243"/>
      <c r="B37" s="119" t="s">
        <v>279</v>
      </c>
      <c r="C37" s="47" t="s">
        <v>260</v>
      </c>
      <c r="D37" s="48">
        <f>SUM(D32:D36)</f>
        <v>8.5719500000000011</v>
      </c>
      <c r="E37" s="48"/>
      <c r="F37" s="49"/>
    </row>
    <row r="38" spans="1:6" x14ac:dyDescent="0.25">
      <c r="A38" s="243"/>
      <c r="B38" s="119" t="s">
        <v>280</v>
      </c>
      <c r="C38" s="47" t="s">
        <v>260</v>
      </c>
      <c r="D38" s="48">
        <f>D30-D37</f>
        <v>0.48804999999999943</v>
      </c>
      <c r="E38" s="48"/>
      <c r="F38" s="49"/>
    </row>
    <row r="39" spans="1:6" x14ac:dyDescent="0.25">
      <c r="A39" s="243"/>
      <c r="B39" s="119" t="s">
        <v>281</v>
      </c>
      <c r="C39" s="47" t="s">
        <v>260</v>
      </c>
      <c r="D39" s="48">
        <f>(D30-D37)*0.2</f>
        <v>9.7609999999999891E-2</v>
      </c>
      <c r="E39" s="483"/>
      <c r="F39" s="49">
        <f t="shared" ref="F39:F53" si="0">D39*E39</f>
        <v>0</v>
      </c>
    </row>
    <row r="40" spans="1:6" x14ac:dyDescent="0.25">
      <c r="A40" s="243"/>
      <c r="B40" s="119" t="s">
        <v>282</v>
      </c>
      <c r="C40" s="47" t="s">
        <v>260</v>
      </c>
      <c r="D40" s="48">
        <f>(D30-D37)*0.8</f>
        <v>0.39043999999999957</v>
      </c>
      <c r="E40" s="483"/>
      <c r="F40" s="49">
        <f t="shared" si="0"/>
        <v>0</v>
      </c>
    </row>
    <row r="41" spans="1:6" ht="25.5" x14ac:dyDescent="0.25">
      <c r="A41" s="122">
        <v>7</v>
      </c>
      <c r="B41" s="100" t="s">
        <v>283</v>
      </c>
      <c r="C41" s="47" t="s">
        <v>260</v>
      </c>
      <c r="D41" s="48">
        <v>3</v>
      </c>
      <c r="E41" s="483"/>
      <c r="F41" s="49">
        <f>D41*E41</f>
        <v>0</v>
      </c>
    </row>
    <row r="42" spans="1:6" ht="77.25" thickBot="1" x14ac:dyDescent="0.3">
      <c r="A42" s="45">
        <v>8</v>
      </c>
      <c r="B42" s="100" t="s">
        <v>284</v>
      </c>
      <c r="C42" s="47" t="s">
        <v>260</v>
      </c>
      <c r="D42" s="52">
        <v>0.2</v>
      </c>
      <c r="E42" s="483"/>
      <c r="F42" s="49">
        <f t="shared" si="0"/>
        <v>0</v>
      </c>
    </row>
    <row r="43" spans="1:6" ht="17.25" customHeight="1" thickBot="1" x14ac:dyDescent="0.3">
      <c r="A43" s="123"/>
      <c r="B43" s="103" t="s">
        <v>31</v>
      </c>
      <c r="C43" s="104"/>
      <c r="D43" s="90"/>
      <c r="E43" s="90"/>
      <c r="F43" s="106">
        <f>SUM(F20:F42)</f>
        <v>0</v>
      </c>
    </row>
    <row r="44" spans="1:6" ht="13.5" customHeight="1" thickBot="1" x14ac:dyDescent="0.3">
      <c r="A44" s="93"/>
      <c r="B44" s="108"/>
      <c r="C44" s="95"/>
      <c r="D44" s="96"/>
      <c r="E44" s="96"/>
      <c r="F44" s="110"/>
    </row>
    <row r="45" spans="1:6" ht="16.5" customHeight="1" thickBot="1" x14ac:dyDescent="0.3">
      <c r="A45" s="231" t="s">
        <v>285</v>
      </c>
      <c r="B45" s="232"/>
      <c r="C45" s="232"/>
      <c r="D45" s="232"/>
      <c r="E45" s="232"/>
      <c r="F45" s="239"/>
    </row>
    <row r="46" spans="1:6" ht="158.25" customHeight="1" x14ac:dyDescent="0.25">
      <c r="A46" s="243">
        <v>1</v>
      </c>
      <c r="B46" s="100" t="s">
        <v>370</v>
      </c>
      <c r="C46" s="124"/>
      <c r="D46" s="48"/>
      <c r="E46" s="48"/>
      <c r="F46" s="49"/>
    </row>
    <row r="47" spans="1:6" x14ac:dyDescent="0.25">
      <c r="A47" s="243"/>
      <c r="B47" s="125" t="s">
        <v>286</v>
      </c>
      <c r="C47" s="47" t="s">
        <v>253</v>
      </c>
      <c r="D47" s="48">
        <v>3</v>
      </c>
      <c r="E47" s="484"/>
      <c r="F47" s="49">
        <f t="shared" ref="F47" si="1">D47*E47</f>
        <v>0</v>
      </c>
    </row>
    <row r="48" spans="1:6" ht="71.25" customHeight="1" x14ac:dyDescent="0.25">
      <c r="A48" s="228"/>
      <c r="B48" s="496" t="s">
        <v>364</v>
      </c>
      <c r="C48" s="494"/>
      <c r="D48" s="494"/>
      <c r="E48" s="495"/>
      <c r="F48" s="49"/>
    </row>
    <row r="49" spans="1:6" ht="38.25" x14ac:dyDescent="0.25">
      <c r="A49" s="45">
        <v>2</v>
      </c>
      <c r="B49" s="125" t="s">
        <v>326</v>
      </c>
      <c r="C49" s="47" t="s">
        <v>17</v>
      </c>
      <c r="D49" s="48">
        <v>1</v>
      </c>
      <c r="E49" s="484"/>
      <c r="F49" s="49">
        <f t="shared" si="0"/>
        <v>0</v>
      </c>
    </row>
    <row r="50" spans="1:6" ht="38.25" x14ac:dyDescent="0.25">
      <c r="A50" s="45">
        <v>3</v>
      </c>
      <c r="B50" s="101" t="s">
        <v>321</v>
      </c>
      <c r="C50" s="47" t="s">
        <v>17</v>
      </c>
      <c r="D50" s="48">
        <v>1</v>
      </c>
      <c r="E50" s="484"/>
      <c r="F50" s="49">
        <f t="shared" si="0"/>
        <v>0</v>
      </c>
    </row>
    <row r="51" spans="1:6" ht="25.5" x14ac:dyDescent="0.25">
      <c r="A51" s="45">
        <v>4</v>
      </c>
      <c r="B51" s="100" t="s">
        <v>296</v>
      </c>
      <c r="C51" s="47" t="s">
        <v>253</v>
      </c>
      <c r="D51" s="48">
        <v>3</v>
      </c>
      <c r="E51" s="483"/>
      <c r="F51" s="49">
        <f t="shared" si="0"/>
        <v>0</v>
      </c>
    </row>
    <row r="52" spans="1:6" ht="25.5" x14ac:dyDescent="0.25">
      <c r="A52" s="233">
        <v>5</v>
      </c>
      <c r="B52" s="100" t="s">
        <v>297</v>
      </c>
      <c r="C52" s="47"/>
      <c r="D52" s="48"/>
      <c r="E52" s="48"/>
      <c r="F52" s="49"/>
    </row>
    <row r="53" spans="1:6" ht="15.75" thickBot="1" x14ac:dyDescent="0.3">
      <c r="A53" s="235"/>
      <c r="B53" s="130" t="s">
        <v>298</v>
      </c>
      <c r="C53" s="47" t="s">
        <v>253</v>
      </c>
      <c r="D53" s="48">
        <v>3</v>
      </c>
      <c r="E53" s="483"/>
      <c r="F53" s="49">
        <f t="shared" si="0"/>
        <v>0</v>
      </c>
    </row>
    <row r="54" spans="1:6" ht="15.75" thickBot="1" x14ac:dyDescent="0.3">
      <c r="A54" s="123"/>
      <c r="B54" s="103" t="s">
        <v>301</v>
      </c>
      <c r="C54" s="104"/>
      <c r="D54" s="90"/>
      <c r="E54" s="90"/>
      <c r="F54" s="106">
        <f>SUM(F47:F53)</f>
        <v>0</v>
      </c>
    </row>
    <row r="55" spans="1:6" ht="16.5" customHeight="1" x14ac:dyDescent="0.25">
      <c r="A55" s="153"/>
      <c r="B55" s="154"/>
      <c r="C55" s="155"/>
      <c r="D55" s="156"/>
      <c r="E55" s="156"/>
      <c r="F55" s="156"/>
    </row>
  </sheetData>
  <sheetProtection algorithmName="SHA-512" hashValue="3Cx0WAG+lz3ueBqY1EgafbKscyGoNIdDeeis5T8pgDwlBBP19hGRTbec+HSfZRw65ALhBE7miSrLSKjxV5r9fg==" saltValue="U+XZJRvHtr2N70AdteZleA==" spinCount="100000" sheet="1" objects="1" scenarios="1"/>
  <mergeCells count="10">
    <mergeCell ref="A45:F45"/>
    <mergeCell ref="A46:A47"/>
    <mergeCell ref="A52:A53"/>
    <mergeCell ref="A11:F11"/>
    <mergeCell ref="A19:F19"/>
    <mergeCell ref="A20:A21"/>
    <mergeCell ref="A22:A23"/>
    <mergeCell ref="A24:A26"/>
    <mergeCell ref="A29:A40"/>
    <mergeCell ref="B48:E48"/>
  </mergeCells>
  <pageMargins left="0.70866141732283472" right="0.70866141732283472" top="0.74803149606299213" bottom="0.74803149606299213" header="0.31496062992125984" footer="0.31496062992125984"/>
  <pageSetup paperSize="9" scale="80" fitToHeight="0" orientation="portrait" r:id="rId1"/>
  <headerFooter>
    <oddFooter>&amp;RKanal K7 -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56"/>
  <sheetViews>
    <sheetView view="pageBreakPreview" topLeftCell="A4" zoomScaleNormal="100" zoomScaleSheetLayoutView="100" workbookViewId="0">
      <selection activeCell="E45" sqref="E45"/>
    </sheetView>
  </sheetViews>
  <sheetFormatPr defaultColWidth="9.140625" defaultRowHeight="15" x14ac:dyDescent="0.25"/>
  <cols>
    <col min="1" max="1" width="6.42578125" style="34" customWidth="1"/>
    <col min="2" max="2" width="48.28515625" style="34" customWidth="1"/>
    <col min="3" max="3" width="11.42578125" style="34" customWidth="1"/>
    <col min="4" max="4" width="12" style="34" customWidth="1"/>
    <col min="5" max="5" width="13.85546875" style="34" customWidth="1"/>
    <col min="6" max="6" width="16.28515625" style="34" customWidth="1"/>
    <col min="7" max="7" width="9.140625" style="34"/>
    <col min="8" max="9" width="9.140625" style="34" customWidth="1"/>
    <col min="10" max="10" width="11.85546875" style="34" customWidth="1"/>
    <col min="11" max="11" width="0.140625" style="34" hidden="1" customWidth="1"/>
    <col min="12" max="12" width="16.85546875" style="34" customWidth="1"/>
    <col min="13" max="13" width="16.140625" style="34" customWidth="1"/>
    <col min="14" max="16384" width="9.140625" style="34"/>
  </cols>
  <sheetData>
    <row r="1" spans="1:6" ht="21" customHeight="1" thickBot="1" x14ac:dyDescent="0.3"/>
    <row r="2" spans="1:6" ht="24" customHeight="1" thickBot="1" x14ac:dyDescent="0.3">
      <c r="A2" s="35" t="s">
        <v>21</v>
      </c>
      <c r="B2" s="35" t="s">
        <v>22</v>
      </c>
      <c r="C2" s="36" t="s">
        <v>23</v>
      </c>
      <c r="D2" s="37" t="s">
        <v>24</v>
      </c>
      <c r="E2" s="36" t="s">
        <v>25</v>
      </c>
      <c r="F2" s="37" t="s">
        <v>26</v>
      </c>
    </row>
    <row r="3" spans="1:6" ht="20.25" customHeight="1" thickBot="1" x14ac:dyDescent="0.3">
      <c r="A3" s="66"/>
      <c r="B3" s="67" t="s">
        <v>331</v>
      </c>
      <c r="C3" s="67"/>
      <c r="D3" s="67"/>
      <c r="E3" s="67"/>
      <c r="F3" s="68"/>
    </row>
    <row r="4" spans="1:6" ht="16.5" customHeight="1" x14ac:dyDescent="0.25">
      <c r="A4" s="69" t="s">
        <v>27</v>
      </c>
      <c r="B4" s="70" t="s">
        <v>18</v>
      </c>
      <c r="C4" s="71"/>
      <c r="D4" s="72"/>
      <c r="E4" s="73"/>
      <c r="F4" s="74">
        <f>$F$17</f>
        <v>0</v>
      </c>
    </row>
    <row r="5" spans="1:6" ht="16.5" customHeight="1" x14ac:dyDescent="0.25">
      <c r="A5" s="75" t="s">
        <v>28</v>
      </c>
      <c r="B5" s="76" t="s">
        <v>3</v>
      </c>
      <c r="C5" s="77"/>
      <c r="D5" s="56"/>
      <c r="E5" s="78"/>
      <c r="F5" s="79">
        <f>$F$42</f>
        <v>0</v>
      </c>
    </row>
    <row r="6" spans="1:6" ht="16.5" customHeight="1" x14ac:dyDescent="0.25">
      <c r="A6" s="75" t="s">
        <v>29</v>
      </c>
      <c r="B6" s="76" t="s">
        <v>214</v>
      </c>
      <c r="C6" s="77"/>
      <c r="D6" s="56"/>
      <c r="E6" s="78"/>
      <c r="F6" s="79">
        <f>$F$55</f>
        <v>0</v>
      </c>
    </row>
    <row r="7" spans="1:6" ht="16.5" customHeight="1" x14ac:dyDescent="0.25">
      <c r="A7" s="80" t="s">
        <v>251</v>
      </c>
      <c r="B7" s="81" t="s">
        <v>215</v>
      </c>
      <c r="C7" s="82"/>
      <c r="D7" s="83"/>
      <c r="E7" s="84"/>
      <c r="F7" s="85">
        <v>0</v>
      </c>
    </row>
    <row r="8" spans="1:6" ht="16.5" customHeight="1" thickBot="1" x14ac:dyDescent="0.3">
      <c r="A8" s="80"/>
      <c r="B8" s="81" t="s">
        <v>216</v>
      </c>
      <c r="C8" s="86">
        <v>0.1</v>
      </c>
      <c r="D8" s="83"/>
      <c r="E8" s="84"/>
      <c r="F8" s="85">
        <f>SUM(F4:F7)*0.1</f>
        <v>0</v>
      </c>
    </row>
    <row r="9" spans="1:6" ht="16.5" customHeight="1" thickBot="1" x14ac:dyDescent="0.3">
      <c r="A9" s="87"/>
      <c r="B9" s="88" t="s">
        <v>236</v>
      </c>
      <c r="C9" s="89"/>
      <c r="D9" s="90"/>
      <c r="E9" s="91"/>
      <c r="F9" s="92">
        <f>SUM(F4:F8)</f>
        <v>0</v>
      </c>
    </row>
    <row r="10" spans="1:6" ht="13.5" customHeight="1" thickBot="1" x14ac:dyDescent="0.3">
      <c r="A10" s="93"/>
      <c r="B10" s="94"/>
      <c r="C10" s="95"/>
      <c r="D10" s="96"/>
      <c r="E10" s="96"/>
      <c r="F10" s="97"/>
    </row>
    <row r="11" spans="1:6" ht="16.5" customHeight="1" thickBot="1" x14ac:dyDescent="0.3">
      <c r="A11" s="231" t="s">
        <v>19</v>
      </c>
      <c r="B11" s="232"/>
      <c r="C11" s="232"/>
      <c r="D11" s="232"/>
      <c r="E11" s="232"/>
      <c r="F11" s="239"/>
    </row>
    <row r="12" spans="1:6" ht="25.5" x14ac:dyDescent="0.25">
      <c r="A12" s="98">
        <v>1</v>
      </c>
      <c r="B12" s="99" t="s">
        <v>252</v>
      </c>
      <c r="C12" s="42" t="s">
        <v>253</v>
      </c>
      <c r="D12" s="43">
        <v>29</v>
      </c>
      <c r="E12" s="482"/>
      <c r="F12" s="44">
        <f>D12*E12</f>
        <v>0</v>
      </c>
    </row>
    <row r="13" spans="1:6" ht="38.25" x14ac:dyDescent="0.25">
      <c r="A13" s="228">
        <f>A12+1</f>
        <v>2</v>
      </c>
      <c r="B13" s="100" t="s">
        <v>254</v>
      </c>
      <c r="C13" s="47" t="s">
        <v>17</v>
      </c>
      <c r="D13" s="48">
        <v>2</v>
      </c>
      <c r="E13" s="483"/>
      <c r="F13" s="49">
        <f>D13*E13</f>
        <v>0</v>
      </c>
    </row>
    <row r="14" spans="1:6" ht="76.5" x14ac:dyDescent="0.25">
      <c r="A14" s="228">
        <f>A13+1</f>
        <v>3</v>
      </c>
      <c r="B14" s="54" t="s">
        <v>255</v>
      </c>
      <c r="C14" s="47" t="s">
        <v>7</v>
      </c>
      <c r="D14" s="48">
        <v>6</v>
      </c>
      <c r="E14" s="483"/>
      <c r="F14" s="49">
        <f>D14*E14</f>
        <v>0</v>
      </c>
    </row>
    <row r="15" spans="1:6" ht="53.25" customHeight="1" x14ac:dyDescent="0.25">
      <c r="A15" s="228">
        <f>A14+1</f>
        <v>4</v>
      </c>
      <c r="B15" s="100" t="s">
        <v>256</v>
      </c>
      <c r="C15" s="47" t="s">
        <v>253</v>
      </c>
      <c r="D15" s="48">
        <v>29</v>
      </c>
      <c r="E15" s="483"/>
      <c r="F15" s="49">
        <f>D15*E15</f>
        <v>0</v>
      </c>
    </row>
    <row r="16" spans="1:6" ht="15.75" thickBot="1" x14ac:dyDescent="0.3">
      <c r="A16" s="228">
        <v>5</v>
      </c>
      <c r="B16" s="101" t="s">
        <v>257</v>
      </c>
      <c r="C16" s="47" t="s">
        <v>2</v>
      </c>
      <c r="D16" s="48">
        <v>10</v>
      </c>
      <c r="E16" s="483"/>
      <c r="F16" s="49">
        <f>D16*E16</f>
        <v>0</v>
      </c>
    </row>
    <row r="17" spans="1:6" ht="16.5" customHeight="1" thickBot="1" x14ac:dyDescent="0.3">
      <c r="A17" s="102"/>
      <c r="B17" s="103" t="s">
        <v>30</v>
      </c>
      <c r="C17" s="104"/>
      <c r="D17" s="90"/>
      <c r="E17" s="105"/>
      <c r="F17" s="106">
        <f>SUM(F12:F16)</f>
        <v>0</v>
      </c>
    </row>
    <row r="18" spans="1:6" ht="13.5" customHeight="1" thickBot="1" x14ac:dyDescent="0.3">
      <c r="A18" s="107"/>
      <c r="B18" s="108"/>
      <c r="C18" s="95"/>
      <c r="D18" s="96"/>
      <c r="E18" s="109"/>
      <c r="F18" s="110"/>
    </row>
    <row r="19" spans="1:6" ht="16.5" customHeight="1" thickBot="1" x14ac:dyDescent="0.3">
      <c r="A19" s="231" t="s">
        <v>100</v>
      </c>
      <c r="B19" s="232"/>
      <c r="C19" s="232"/>
      <c r="D19" s="232"/>
      <c r="E19" s="232"/>
      <c r="F19" s="239"/>
    </row>
    <row r="20" spans="1:6" ht="41.25" customHeight="1" x14ac:dyDescent="0.25">
      <c r="A20" s="244">
        <v>1</v>
      </c>
      <c r="B20" s="100" t="s">
        <v>258</v>
      </c>
      <c r="C20" s="47"/>
      <c r="D20" s="48"/>
      <c r="E20" s="48"/>
      <c r="F20" s="49"/>
    </row>
    <row r="21" spans="1:6" x14ac:dyDescent="0.25">
      <c r="A21" s="244"/>
      <c r="B21" s="111" t="s">
        <v>259</v>
      </c>
      <c r="C21" s="47" t="s">
        <v>260</v>
      </c>
      <c r="D21" s="48">
        <v>94.48</v>
      </c>
      <c r="E21" s="483"/>
      <c r="F21" s="49">
        <f>D21*E21</f>
        <v>0</v>
      </c>
    </row>
    <row r="22" spans="1:6" ht="51" x14ac:dyDescent="0.25">
      <c r="A22" s="233">
        <v>2</v>
      </c>
      <c r="B22" s="100" t="s">
        <v>261</v>
      </c>
      <c r="C22" s="47"/>
      <c r="D22" s="48"/>
      <c r="E22" s="48"/>
      <c r="F22" s="49"/>
    </row>
    <row r="23" spans="1:6" ht="17.25" customHeight="1" x14ac:dyDescent="0.25">
      <c r="A23" s="235"/>
      <c r="B23" s="127" t="s">
        <v>262</v>
      </c>
      <c r="C23" s="47" t="s">
        <v>260</v>
      </c>
      <c r="D23" s="48">
        <f>D30*0.02</f>
        <v>1.8896000000000002</v>
      </c>
      <c r="E23" s="483"/>
      <c r="F23" s="49">
        <f>D23*E23</f>
        <v>0</v>
      </c>
    </row>
    <row r="24" spans="1:6" ht="25.5" x14ac:dyDescent="0.25">
      <c r="A24" s="243">
        <v>3</v>
      </c>
      <c r="B24" s="100" t="s">
        <v>263</v>
      </c>
      <c r="C24" s="47"/>
      <c r="D24" s="48"/>
      <c r="E24" s="48"/>
      <c r="F24" s="49"/>
    </row>
    <row r="25" spans="1:6" x14ac:dyDescent="0.25">
      <c r="A25" s="243"/>
      <c r="B25" s="100" t="s">
        <v>332</v>
      </c>
      <c r="C25" s="47" t="s">
        <v>265</v>
      </c>
      <c r="D25" s="48">
        <f>29*0.9</f>
        <v>26.1</v>
      </c>
      <c r="E25" s="48"/>
      <c r="F25" s="49"/>
    </row>
    <row r="26" spans="1:6" x14ac:dyDescent="0.25">
      <c r="A26" s="243"/>
      <c r="B26" s="113"/>
      <c r="C26" s="47" t="s">
        <v>267</v>
      </c>
      <c r="D26" s="48">
        <f>SUM(D25:D25)</f>
        <v>26.1</v>
      </c>
      <c r="E26" s="483"/>
      <c r="F26" s="49">
        <f>D26*E26</f>
        <v>0</v>
      </c>
    </row>
    <row r="27" spans="1:6" ht="51" x14ac:dyDescent="0.25">
      <c r="A27" s="228">
        <v>4</v>
      </c>
      <c r="B27" s="100" t="s">
        <v>268</v>
      </c>
      <c r="C27" s="47" t="s">
        <v>260</v>
      </c>
      <c r="D27" s="48">
        <v>4.74</v>
      </c>
      <c r="E27" s="483"/>
      <c r="F27" s="49">
        <f>D27*E27</f>
        <v>0</v>
      </c>
    </row>
    <row r="28" spans="1:6" ht="67.5" customHeight="1" x14ac:dyDescent="0.25">
      <c r="A28" s="227">
        <v>5</v>
      </c>
      <c r="B28" s="115" t="s">
        <v>269</v>
      </c>
      <c r="C28" s="116" t="s">
        <v>260</v>
      </c>
      <c r="D28" s="117">
        <v>21.05</v>
      </c>
      <c r="E28" s="497"/>
      <c r="F28" s="118">
        <f>D28*E28</f>
        <v>0</v>
      </c>
    </row>
    <row r="29" spans="1:6" ht="77.25" x14ac:dyDescent="0.25">
      <c r="A29" s="243">
        <v>6</v>
      </c>
      <c r="B29" s="119" t="s">
        <v>270</v>
      </c>
      <c r="C29" s="47"/>
      <c r="D29" s="48"/>
      <c r="E29" s="48"/>
      <c r="F29" s="49"/>
    </row>
    <row r="30" spans="1:6" x14ac:dyDescent="0.25">
      <c r="A30" s="243"/>
      <c r="B30" s="119" t="s">
        <v>271</v>
      </c>
      <c r="C30" s="47" t="s">
        <v>260</v>
      </c>
      <c r="D30" s="48">
        <v>94.48</v>
      </c>
      <c r="E30" s="48"/>
      <c r="F30" s="49"/>
    </row>
    <row r="31" spans="1:6" x14ac:dyDescent="0.25">
      <c r="A31" s="243"/>
      <c r="B31" s="120" t="s">
        <v>272</v>
      </c>
      <c r="C31" s="47"/>
      <c r="D31" s="48"/>
      <c r="E31" s="48"/>
      <c r="F31" s="49"/>
    </row>
    <row r="32" spans="1:6" x14ac:dyDescent="0.25">
      <c r="A32" s="243"/>
      <c r="B32" s="120" t="s">
        <v>333</v>
      </c>
      <c r="C32" s="47" t="s">
        <v>260</v>
      </c>
      <c r="D32" s="48">
        <f>0.125*0.125*3.14*29</f>
        <v>1.4228125</v>
      </c>
      <c r="E32" s="48"/>
      <c r="F32" s="49"/>
    </row>
    <row r="33" spans="1:6" x14ac:dyDescent="0.25">
      <c r="A33" s="243"/>
      <c r="B33" s="120" t="s">
        <v>276</v>
      </c>
      <c r="C33" s="47" t="s">
        <v>260</v>
      </c>
      <c r="D33" s="48">
        <f>D27</f>
        <v>4.74</v>
      </c>
      <c r="E33" s="48"/>
      <c r="F33" s="49"/>
    </row>
    <row r="34" spans="1:6" x14ac:dyDescent="0.25">
      <c r="A34" s="243"/>
      <c r="B34" s="120" t="s">
        <v>277</v>
      </c>
      <c r="C34" s="47" t="s">
        <v>260</v>
      </c>
      <c r="D34" s="48">
        <f>D28</f>
        <v>21.05</v>
      </c>
      <c r="E34" s="48"/>
      <c r="F34" s="49"/>
    </row>
    <row r="35" spans="1:6" x14ac:dyDescent="0.25">
      <c r="A35" s="243"/>
      <c r="B35" s="121" t="s">
        <v>278</v>
      </c>
      <c r="C35" s="47" t="s">
        <v>260</v>
      </c>
      <c r="D35" s="48">
        <v>23.08</v>
      </c>
      <c r="E35" s="48"/>
      <c r="F35" s="49"/>
    </row>
    <row r="36" spans="1:6" x14ac:dyDescent="0.25">
      <c r="A36" s="243"/>
      <c r="B36" s="119" t="s">
        <v>279</v>
      </c>
      <c r="C36" s="47" t="s">
        <v>260</v>
      </c>
      <c r="D36" s="48">
        <f>SUM(D32:D35)</f>
        <v>50.292812499999997</v>
      </c>
      <c r="E36" s="48"/>
      <c r="F36" s="49"/>
    </row>
    <row r="37" spans="1:6" x14ac:dyDescent="0.25">
      <c r="A37" s="243"/>
      <c r="B37" s="119" t="s">
        <v>280</v>
      </c>
      <c r="C37" s="47" t="s">
        <v>260</v>
      </c>
      <c r="D37" s="48">
        <f>D30-D36</f>
        <v>44.187187500000007</v>
      </c>
      <c r="E37" s="48"/>
      <c r="F37" s="49"/>
    </row>
    <row r="38" spans="1:6" x14ac:dyDescent="0.25">
      <c r="A38" s="243"/>
      <c r="B38" s="119" t="s">
        <v>281</v>
      </c>
      <c r="C38" s="47" t="s">
        <v>260</v>
      </c>
      <c r="D38" s="48">
        <f>(D30-D36)*0.2</f>
        <v>8.8374375000000018</v>
      </c>
      <c r="E38" s="483"/>
      <c r="F38" s="49">
        <f t="shared" ref="F38:F54" si="0">D38*E38</f>
        <v>0</v>
      </c>
    </row>
    <row r="39" spans="1:6" x14ac:dyDescent="0.25">
      <c r="A39" s="243"/>
      <c r="B39" s="119" t="s">
        <v>282</v>
      </c>
      <c r="C39" s="47" t="s">
        <v>260</v>
      </c>
      <c r="D39" s="48">
        <f>(D30-D36)*0.8</f>
        <v>35.349750000000007</v>
      </c>
      <c r="E39" s="483"/>
      <c r="F39" s="49">
        <f t="shared" si="0"/>
        <v>0</v>
      </c>
    </row>
    <row r="40" spans="1:6" ht="25.5" x14ac:dyDescent="0.25">
      <c r="A40" s="122">
        <v>7</v>
      </c>
      <c r="B40" s="100" t="s">
        <v>283</v>
      </c>
      <c r="C40" s="47" t="s">
        <v>260</v>
      </c>
      <c r="D40" s="48">
        <v>29</v>
      </c>
      <c r="E40" s="483"/>
      <c r="F40" s="49">
        <f>D40*E40</f>
        <v>0</v>
      </c>
    </row>
    <row r="41" spans="1:6" ht="77.25" thickBot="1" x14ac:dyDescent="0.3">
      <c r="A41" s="228">
        <v>8</v>
      </c>
      <c r="B41" s="100" t="s">
        <v>284</v>
      </c>
      <c r="C41" s="47" t="s">
        <v>260</v>
      </c>
      <c r="D41" s="52">
        <v>13</v>
      </c>
      <c r="E41" s="483"/>
      <c r="F41" s="49">
        <f t="shared" si="0"/>
        <v>0</v>
      </c>
    </row>
    <row r="42" spans="1:6" ht="17.25" customHeight="1" thickBot="1" x14ac:dyDescent="0.3">
      <c r="A42" s="123"/>
      <c r="B42" s="103" t="s">
        <v>31</v>
      </c>
      <c r="C42" s="104"/>
      <c r="D42" s="90"/>
      <c r="E42" s="90"/>
      <c r="F42" s="106">
        <f>SUM(F20:F41)</f>
        <v>0</v>
      </c>
    </row>
    <row r="43" spans="1:6" ht="13.5" customHeight="1" thickBot="1" x14ac:dyDescent="0.3">
      <c r="A43" s="93"/>
      <c r="B43" s="108"/>
      <c r="C43" s="95"/>
      <c r="D43" s="96"/>
      <c r="E43" s="96"/>
      <c r="F43" s="110"/>
    </row>
    <row r="44" spans="1:6" ht="16.5" customHeight="1" thickBot="1" x14ac:dyDescent="0.3">
      <c r="A44" s="231" t="s">
        <v>285</v>
      </c>
      <c r="B44" s="232"/>
      <c r="C44" s="232"/>
      <c r="D44" s="232"/>
      <c r="E44" s="232"/>
      <c r="F44" s="239"/>
    </row>
    <row r="45" spans="1:6" ht="156" customHeight="1" x14ac:dyDescent="0.25">
      <c r="A45" s="243">
        <v>1</v>
      </c>
      <c r="B45" s="126" t="s">
        <v>374</v>
      </c>
      <c r="C45" s="124"/>
      <c r="D45" s="48"/>
      <c r="E45" s="48"/>
      <c r="F45" s="49"/>
    </row>
    <row r="46" spans="1:6" x14ac:dyDescent="0.25">
      <c r="A46" s="243"/>
      <c r="B46" s="125" t="s">
        <v>334</v>
      </c>
      <c r="C46" s="47" t="s">
        <v>253</v>
      </c>
      <c r="D46" s="48">
        <v>29</v>
      </c>
      <c r="E46" s="484"/>
      <c r="F46" s="49">
        <f t="shared" ref="F46:F49" si="1">D46*E46</f>
        <v>0</v>
      </c>
    </row>
    <row r="47" spans="1:6" ht="71.25" customHeight="1" x14ac:dyDescent="0.25">
      <c r="A47" s="228"/>
      <c r="B47" s="496" t="s">
        <v>364</v>
      </c>
      <c r="C47" s="494"/>
      <c r="D47" s="494"/>
      <c r="E47" s="495"/>
      <c r="F47" s="49"/>
    </row>
    <row r="48" spans="1:6" ht="204" customHeight="1" x14ac:dyDescent="0.25">
      <c r="A48" s="228">
        <v>2</v>
      </c>
      <c r="B48" s="126" t="s">
        <v>375</v>
      </c>
      <c r="C48" s="47"/>
      <c r="D48" s="48"/>
      <c r="E48" s="52"/>
      <c r="F48" s="49"/>
    </row>
    <row r="49" spans="1:6" x14ac:dyDescent="0.25">
      <c r="A49" s="228"/>
      <c r="B49" s="127" t="s">
        <v>288</v>
      </c>
      <c r="C49" s="47" t="s">
        <v>17</v>
      </c>
      <c r="D49" s="48">
        <v>1</v>
      </c>
      <c r="E49" s="483"/>
      <c r="F49" s="49">
        <f t="shared" ref="F49" si="2">D49*E49</f>
        <v>0</v>
      </c>
    </row>
    <row r="50" spans="1:6" ht="71.25" customHeight="1" x14ac:dyDescent="0.25">
      <c r="A50" s="228"/>
      <c r="B50" s="496" t="s">
        <v>363</v>
      </c>
      <c r="C50" s="494"/>
      <c r="D50" s="494"/>
      <c r="E50" s="495"/>
      <c r="F50" s="49"/>
    </row>
    <row r="51" spans="1:6" ht="63.75" x14ac:dyDescent="0.25">
      <c r="A51" s="228">
        <v>3</v>
      </c>
      <c r="B51" s="129" t="s">
        <v>294</v>
      </c>
      <c r="C51" s="47" t="s">
        <v>17</v>
      </c>
      <c r="D51" s="48">
        <v>1</v>
      </c>
      <c r="E51" s="484"/>
      <c r="F51" s="49">
        <f t="shared" si="0"/>
        <v>0</v>
      </c>
    </row>
    <row r="52" spans="1:6" ht="25.5" x14ac:dyDescent="0.25">
      <c r="A52" s="228">
        <v>4</v>
      </c>
      <c r="B52" s="100" t="s">
        <v>296</v>
      </c>
      <c r="C52" s="47" t="s">
        <v>253</v>
      </c>
      <c r="D52" s="48">
        <v>29</v>
      </c>
      <c r="E52" s="483"/>
      <c r="F52" s="49">
        <f t="shared" si="0"/>
        <v>0</v>
      </c>
    </row>
    <row r="53" spans="1:6" ht="25.5" x14ac:dyDescent="0.25">
      <c r="A53" s="233">
        <v>5</v>
      </c>
      <c r="B53" s="100" t="s">
        <v>297</v>
      </c>
      <c r="C53" s="47"/>
      <c r="D53" s="48"/>
      <c r="E53" s="48"/>
      <c r="F53" s="49"/>
    </row>
    <row r="54" spans="1:6" ht="15.75" thickBot="1" x14ac:dyDescent="0.3">
      <c r="A54" s="235"/>
      <c r="B54" s="130" t="s">
        <v>335</v>
      </c>
      <c r="C54" s="47" t="s">
        <v>253</v>
      </c>
      <c r="D54" s="48">
        <v>29</v>
      </c>
      <c r="E54" s="483"/>
      <c r="F54" s="49">
        <f t="shared" si="0"/>
        <v>0</v>
      </c>
    </row>
    <row r="55" spans="1:6" ht="15.75" thickBot="1" x14ac:dyDescent="0.3">
      <c r="A55" s="123"/>
      <c r="B55" s="103" t="s">
        <v>301</v>
      </c>
      <c r="C55" s="104"/>
      <c r="D55" s="90"/>
      <c r="E55" s="90"/>
      <c r="F55" s="106">
        <f>SUM(F45:F54)</f>
        <v>0</v>
      </c>
    </row>
    <row r="56" spans="1:6" ht="16.5" customHeight="1" x14ac:dyDescent="0.25">
      <c r="A56" s="153"/>
      <c r="B56" s="154"/>
      <c r="C56" s="155"/>
      <c r="D56" s="156"/>
      <c r="E56" s="156"/>
      <c r="F56" s="156"/>
    </row>
  </sheetData>
  <sheetProtection algorithmName="SHA-512" hashValue="Q87fmDw41ujcWzntZR1KpG39TIDTwdxLtw8cdK5hYsm1suFxqqVkSPWuHX4QhMFcoDcHu/bZmJ2XzhMF8D0UuQ==" saltValue="wvxJM1DsJWx+h0LCWVWw0A==" spinCount="100000" sheet="1" objects="1" scenarios="1"/>
  <mergeCells count="11">
    <mergeCell ref="A44:F44"/>
    <mergeCell ref="A45:A46"/>
    <mergeCell ref="A53:A54"/>
    <mergeCell ref="A11:F11"/>
    <mergeCell ref="A19:F19"/>
    <mergeCell ref="A20:A21"/>
    <mergeCell ref="A22:A23"/>
    <mergeCell ref="A24:A26"/>
    <mergeCell ref="A29:A39"/>
    <mergeCell ref="B47:E47"/>
    <mergeCell ref="B50:E50"/>
  </mergeCells>
  <pageMargins left="0.70866141732283472" right="0.70866141732283472" top="0.74803149606299213" bottom="0.74803149606299213" header="0.31496062992125984" footer="0.31496062992125984"/>
  <pageSetup paperSize="9" scale="80" fitToHeight="0" orientation="portrait" r:id="rId1"/>
  <headerFooter>
    <oddFooter>&amp;RKanal K8 -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D30"/>
  <sheetViews>
    <sheetView view="pageBreakPreview" zoomScaleNormal="100" zoomScaleSheetLayoutView="100" workbookViewId="0">
      <selection activeCell="C31" sqref="C31"/>
    </sheetView>
  </sheetViews>
  <sheetFormatPr defaultColWidth="8.85546875" defaultRowHeight="15" x14ac:dyDescent="0.2"/>
  <cols>
    <col min="1" max="1" width="8.85546875" style="1"/>
    <col min="2" max="2" width="31.28515625" style="1" customWidth="1"/>
    <col min="3" max="3" width="40.85546875" style="1" customWidth="1"/>
    <col min="4" max="4" width="18.5703125" style="1" customWidth="1"/>
    <col min="5" max="16384" width="8.85546875" style="1"/>
  </cols>
  <sheetData>
    <row r="1" spans="1:4" ht="15.75" x14ac:dyDescent="0.25">
      <c r="A1" s="31"/>
      <c r="B1" s="2" t="s">
        <v>89</v>
      </c>
      <c r="D1" s="3" t="s">
        <v>91</v>
      </c>
    </row>
    <row r="2" spans="1:4" ht="15.75" x14ac:dyDescent="0.25">
      <c r="A2" s="31"/>
      <c r="B2" s="2"/>
    </row>
    <row r="3" spans="1:4" ht="15.75" x14ac:dyDescent="0.25">
      <c r="A3" s="31"/>
      <c r="B3" s="2" t="s">
        <v>113</v>
      </c>
      <c r="D3" s="4">
        <f>+D11+D17+D23+D28</f>
        <v>0</v>
      </c>
    </row>
    <row r="4" spans="1:4" ht="15.75" x14ac:dyDescent="0.25">
      <c r="A4" s="31"/>
      <c r="B4" s="2"/>
      <c r="C4" s="1" t="s">
        <v>90</v>
      </c>
      <c r="D4" s="4">
        <f>+D3*0.22</f>
        <v>0</v>
      </c>
    </row>
    <row r="5" spans="1:4" ht="15.75" x14ac:dyDescent="0.25">
      <c r="A5" s="31"/>
      <c r="B5" s="2"/>
      <c r="D5" s="4"/>
    </row>
    <row r="6" spans="1:4" ht="15.75" x14ac:dyDescent="0.25">
      <c r="A6" s="31"/>
      <c r="B6" s="5" t="s">
        <v>115</v>
      </c>
      <c r="D6" s="6">
        <f>SUM(D3:D4)</f>
        <v>0</v>
      </c>
    </row>
    <row r="7" spans="1:4" ht="15.75" x14ac:dyDescent="0.25">
      <c r="A7" s="31"/>
      <c r="B7" s="2"/>
      <c r="D7" s="6"/>
    </row>
    <row r="8" spans="1:4" ht="15.75" x14ac:dyDescent="0.25">
      <c r="A8" s="31"/>
      <c r="B8" s="2"/>
      <c r="D8" s="6"/>
    </row>
    <row r="9" spans="1:4" ht="15.75" x14ac:dyDescent="0.25">
      <c r="A9" s="31"/>
      <c r="B9" s="2"/>
      <c r="D9" s="6"/>
    </row>
    <row r="10" spans="1:4" ht="15.75" x14ac:dyDescent="0.25">
      <c r="A10" s="31"/>
      <c r="B10" s="2"/>
      <c r="D10" s="7"/>
    </row>
    <row r="11" spans="1:4" ht="15.75" x14ac:dyDescent="0.25">
      <c r="A11" s="33" t="s">
        <v>27</v>
      </c>
      <c r="B11" s="8" t="s">
        <v>55</v>
      </c>
      <c r="D11" s="9">
        <f>+'Splošni stroški VO'!F31</f>
        <v>0</v>
      </c>
    </row>
    <row r="12" spans="1:4" ht="15.75" x14ac:dyDescent="0.25">
      <c r="A12" s="33"/>
      <c r="B12" s="8"/>
      <c r="D12" s="10"/>
    </row>
    <row r="13" spans="1:4" ht="15.75" x14ac:dyDescent="0.25">
      <c r="A13" s="33" t="s">
        <v>28</v>
      </c>
      <c r="B13" s="2" t="s">
        <v>165</v>
      </c>
      <c r="C13" s="11" t="s">
        <v>18</v>
      </c>
      <c r="D13" s="10">
        <f>Vodovod!F3</f>
        <v>0</v>
      </c>
    </row>
    <row r="14" spans="1:4" ht="15.75" x14ac:dyDescent="0.25">
      <c r="A14" s="33"/>
      <c r="B14" s="2"/>
      <c r="C14" s="11" t="s">
        <v>39</v>
      </c>
      <c r="D14" s="10">
        <f>Vodovod!F4</f>
        <v>0</v>
      </c>
    </row>
    <row r="15" spans="1:4" ht="15.75" x14ac:dyDescent="0.25">
      <c r="A15" s="33"/>
      <c r="B15" s="2"/>
      <c r="C15" s="11" t="s">
        <v>4</v>
      </c>
      <c r="D15" s="10">
        <f>Vodovod!F5</f>
        <v>0</v>
      </c>
    </row>
    <row r="16" spans="1:4" ht="15.75" x14ac:dyDescent="0.25">
      <c r="A16" s="33"/>
      <c r="B16" s="2"/>
      <c r="C16" s="11" t="s">
        <v>36</v>
      </c>
      <c r="D16" s="10">
        <f>Vodovod!F6</f>
        <v>0</v>
      </c>
    </row>
    <row r="17" spans="1:4" ht="15.75" x14ac:dyDescent="0.25">
      <c r="A17" s="33"/>
      <c r="B17" s="2"/>
      <c r="C17" s="12" t="s">
        <v>168</v>
      </c>
      <c r="D17" s="9">
        <f>Vodovod!F7</f>
        <v>0</v>
      </c>
    </row>
    <row r="18" spans="1:4" ht="15.75" x14ac:dyDescent="0.25">
      <c r="A18" s="33"/>
      <c r="B18" s="2"/>
      <c r="C18" s="12"/>
      <c r="D18" s="9"/>
    </row>
    <row r="19" spans="1:4" ht="15.75" x14ac:dyDescent="0.25">
      <c r="A19" s="33" t="s">
        <v>28</v>
      </c>
      <c r="B19" s="2" t="s">
        <v>112</v>
      </c>
      <c r="C19" s="11" t="s">
        <v>18</v>
      </c>
      <c r="D19" s="10">
        <f>'Vodovod-priključki'!F3</f>
        <v>0</v>
      </c>
    </row>
    <row r="20" spans="1:4" ht="15.75" x14ac:dyDescent="0.25">
      <c r="A20" s="33"/>
      <c r="B20" s="2"/>
      <c r="C20" s="11" t="s">
        <v>39</v>
      </c>
      <c r="D20" s="10">
        <f>'Vodovod-priključki'!F4</f>
        <v>0</v>
      </c>
    </row>
    <row r="21" spans="1:4" ht="15.75" x14ac:dyDescent="0.25">
      <c r="A21" s="33"/>
      <c r="B21" s="2"/>
      <c r="C21" s="11" t="s">
        <v>4</v>
      </c>
      <c r="D21" s="10">
        <f>'Vodovod-priključki'!F5</f>
        <v>0</v>
      </c>
    </row>
    <row r="22" spans="1:4" ht="15.75" x14ac:dyDescent="0.25">
      <c r="A22" s="33"/>
      <c r="B22" s="2"/>
      <c r="C22" s="11" t="s">
        <v>36</v>
      </c>
      <c r="D22" s="10">
        <f>'Vodovod-priključki'!F6</f>
        <v>0</v>
      </c>
    </row>
    <row r="23" spans="1:4" ht="15.75" x14ac:dyDescent="0.25">
      <c r="A23" s="33"/>
      <c r="B23" s="2"/>
      <c r="C23" s="12" t="s">
        <v>111</v>
      </c>
      <c r="D23" s="9">
        <f>'Vodovod-priključki'!F7</f>
        <v>0</v>
      </c>
    </row>
    <row r="24" spans="1:4" ht="16.899999999999999" customHeight="1" x14ac:dyDescent="0.25">
      <c r="A24" s="33"/>
      <c r="B24" s="2"/>
      <c r="D24" s="10"/>
    </row>
    <row r="25" spans="1:4" ht="30" x14ac:dyDescent="0.25">
      <c r="A25" s="33" t="s">
        <v>29</v>
      </c>
      <c r="B25" s="2" t="s">
        <v>166</v>
      </c>
      <c r="C25" s="11" t="s">
        <v>143</v>
      </c>
      <c r="D25" s="10">
        <f>'Vodovod-provizorij'!F3</f>
        <v>0</v>
      </c>
    </row>
    <row r="26" spans="1:4" ht="15.75" x14ac:dyDescent="0.25">
      <c r="A26" s="31"/>
      <c r="B26" s="2"/>
      <c r="C26" s="13" t="s">
        <v>4</v>
      </c>
      <c r="D26" s="10">
        <f>'Vodovod-provizorij'!F4</f>
        <v>0</v>
      </c>
    </row>
    <row r="27" spans="1:4" ht="15.75" x14ac:dyDescent="0.25">
      <c r="A27" s="31"/>
      <c r="B27" s="2"/>
      <c r="C27" s="13" t="s">
        <v>36</v>
      </c>
      <c r="D27" s="10">
        <f>'Vodovod-provizorij'!F5</f>
        <v>0</v>
      </c>
    </row>
    <row r="28" spans="1:4" ht="15.75" x14ac:dyDescent="0.25">
      <c r="A28" s="31"/>
      <c r="B28" s="2"/>
      <c r="C28" s="12" t="s">
        <v>167</v>
      </c>
      <c r="D28" s="9">
        <f>'Vodovod-provizorij'!F6</f>
        <v>0</v>
      </c>
    </row>
    <row r="29" spans="1:4" ht="15.75" x14ac:dyDescent="0.25">
      <c r="B29" s="2"/>
      <c r="D29" s="10"/>
    </row>
    <row r="30" spans="1:4" ht="15.75" x14ac:dyDescent="0.25">
      <c r="B30" s="2"/>
      <c r="D30" s="10"/>
    </row>
  </sheetData>
  <sheetProtection algorithmName="SHA-512" hashValue="XZkXk0pkZFRv5aktnV0VPaIIX6XqyFd9lNB4ltt0VwatvfqYToNzmb8+FNSWXXxY4XMZja+Hd+Wbw0A9TL5H7w==" saltValue="4ukC2CRNsv9Jy1MKnFyx7w==" spinCount="100000" sheet="1" objects="1" scenarios="1"/>
  <pageMargins left="0.70866141732283472" right="0.70866141732283472" top="0.74803149606299213" bottom="0.74803149606299213" header="0.31496062992125984" footer="0.31496062992125984"/>
  <pageSetup paperSize="9" scale="88" fitToHeight="0" orientation="portrait" r:id="rId1"/>
  <headerFooter>
    <oddFooter>&amp;CRekapitulacija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XEK31"/>
  <sheetViews>
    <sheetView view="pageBreakPreview" zoomScale="85" zoomScaleNormal="85" zoomScaleSheetLayoutView="85" workbookViewId="0">
      <selection activeCell="E4" sqref="E4"/>
    </sheetView>
  </sheetViews>
  <sheetFormatPr defaultColWidth="8.85546875" defaultRowHeight="15.75" x14ac:dyDescent="0.25"/>
  <cols>
    <col min="1" max="1" width="11.7109375" style="275" customWidth="1"/>
    <col min="2" max="2" width="53.28515625" style="276" customWidth="1"/>
    <col min="3" max="3" width="10.5703125" style="276" customWidth="1"/>
    <col min="4" max="4" width="12.140625" style="277" customWidth="1"/>
    <col min="5" max="5" width="11.7109375" style="224" customWidth="1"/>
    <col min="6" max="6" width="13.5703125" style="278" customWidth="1"/>
    <col min="7" max="16384" width="8.85546875" style="258"/>
  </cols>
  <sheetData>
    <row r="1" spans="1:6 16365:16365" ht="47.25" x14ac:dyDescent="0.2">
      <c r="A1" s="255" t="s">
        <v>21</v>
      </c>
      <c r="B1" s="255" t="s">
        <v>22</v>
      </c>
      <c r="C1" s="256" t="s">
        <v>23</v>
      </c>
      <c r="D1" s="257" t="s">
        <v>24</v>
      </c>
      <c r="E1" s="251" t="s">
        <v>25</v>
      </c>
      <c r="F1" s="257" t="s">
        <v>26</v>
      </c>
    </row>
    <row r="2" spans="1:6 16365:16365" x14ac:dyDescent="0.2">
      <c r="A2" s="257"/>
      <c r="B2" s="255" t="s">
        <v>55</v>
      </c>
      <c r="C2" s="255"/>
      <c r="D2" s="255"/>
      <c r="E2" s="252"/>
      <c r="F2" s="255"/>
    </row>
    <row r="3" spans="1:6 16365:16365" ht="60" x14ac:dyDescent="0.2">
      <c r="A3" s="259">
        <v>1</v>
      </c>
      <c r="B3" s="260" t="s">
        <v>350</v>
      </c>
      <c r="C3" s="261" t="s">
        <v>60</v>
      </c>
      <c r="D3" s="262">
        <v>1</v>
      </c>
      <c r="E3" s="253">
        <v>0</v>
      </c>
      <c r="F3" s="263">
        <f t="shared" ref="F3:F11" si="0">D3*E3</f>
        <v>0</v>
      </c>
    </row>
    <row r="4" spans="1:6 16365:16365" ht="30" x14ac:dyDescent="0.2">
      <c r="A4" s="259">
        <v>2</v>
      </c>
      <c r="B4" s="260" t="s">
        <v>56</v>
      </c>
      <c r="C4" s="261" t="s">
        <v>60</v>
      </c>
      <c r="D4" s="262">
        <v>1</v>
      </c>
      <c r="E4" s="253">
        <v>0</v>
      </c>
      <c r="F4" s="263">
        <f t="shared" si="0"/>
        <v>0</v>
      </c>
    </row>
    <row r="5" spans="1:6 16365:16365" ht="63.6" customHeight="1" x14ac:dyDescent="0.2">
      <c r="A5" s="259">
        <v>3</v>
      </c>
      <c r="B5" s="260" t="s">
        <v>73</v>
      </c>
      <c r="C5" s="261" t="s">
        <v>60</v>
      </c>
      <c r="D5" s="262">
        <v>1</v>
      </c>
      <c r="E5" s="253">
        <v>0</v>
      </c>
      <c r="F5" s="263">
        <f>D5*E5</f>
        <v>0</v>
      </c>
    </row>
    <row r="6" spans="1:6 16365:16365" ht="60" x14ac:dyDescent="0.2">
      <c r="A6" s="259">
        <v>4</v>
      </c>
      <c r="B6" s="260" t="s">
        <v>74</v>
      </c>
      <c r="C6" s="261" t="s">
        <v>7</v>
      </c>
      <c r="D6" s="262">
        <v>1</v>
      </c>
      <c r="E6" s="253">
        <v>0</v>
      </c>
      <c r="F6" s="263">
        <f>D6*E6</f>
        <v>0</v>
      </c>
      <c r="XEK6" s="258">
        <f>SUM(A6:XEJ6)</f>
        <v>5</v>
      </c>
    </row>
    <row r="7" spans="1:6 16365:16365" ht="30" x14ac:dyDescent="0.2">
      <c r="A7" s="259">
        <v>5</v>
      </c>
      <c r="B7" s="260" t="s">
        <v>58</v>
      </c>
      <c r="C7" s="261" t="s">
        <v>2</v>
      </c>
      <c r="D7" s="262">
        <v>10</v>
      </c>
      <c r="E7" s="253">
        <v>0</v>
      </c>
      <c r="F7" s="263">
        <f t="shared" si="0"/>
        <v>0</v>
      </c>
    </row>
    <row r="8" spans="1:6 16365:16365" ht="90" x14ac:dyDescent="0.2">
      <c r="A8" s="259">
        <v>6</v>
      </c>
      <c r="B8" s="260" t="s">
        <v>66</v>
      </c>
      <c r="C8" s="261" t="s">
        <v>60</v>
      </c>
      <c r="D8" s="262">
        <v>0.5</v>
      </c>
      <c r="E8" s="253">
        <v>0</v>
      </c>
      <c r="F8" s="263">
        <f>D8*E8</f>
        <v>0</v>
      </c>
    </row>
    <row r="9" spans="1:6 16365:16365" s="264" customFormat="1" ht="45" x14ac:dyDescent="0.2">
      <c r="A9" s="259">
        <v>7</v>
      </c>
      <c r="B9" s="260" t="s">
        <v>65</v>
      </c>
      <c r="C9" s="261" t="s">
        <v>60</v>
      </c>
      <c r="D9" s="262">
        <v>0.5</v>
      </c>
      <c r="E9" s="253">
        <v>0</v>
      </c>
      <c r="F9" s="263">
        <f t="shared" si="0"/>
        <v>0</v>
      </c>
    </row>
    <row r="10" spans="1:6 16365:16365" ht="60" x14ac:dyDescent="0.2">
      <c r="A10" s="259">
        <v>8</v>
      </c>
      <c r="B10" s="265" t="s">
        <v>99</v>
      </c>
      <c r="C10" s="261" t="s">
        <v>60</v>
      </c>
      <c r="D10" s="262">
        <v>0.5</v>
      </c>
      <c r="E10" s="253">
        <v>0</v>
      </c>
      <c r="F10" s="263">
        <f t="shared" si="0"/>
        <v>0</v>
      </c>
    </row>
    <row r="11" spans="1:6 16365:16365" ht="15" x14ac:dyDescent="0.2">
      <c r="A11" s="259">
        <v>9</v>
      </c>
      <c r="B11" s="265" t="s">
        <v>68</v>
      </c>
      <c r="C11" s="261" t="s">
        <v>60</v>
      </c>
      <c r="D11" s="262">
        <v>0.5</v>
      </c>
      <c r="E11" s="253">
        <v>0</v>
      </c>
      <c r="F11" s="263">
        <f t="shared" si="0"/>
        <v>0</v>
      </c>
    </row>
    <row r="12" spans="1:6 16365:16365" ht="15" x14ac:dyDescent="0.2">
      <c r="A12" s="259"/>
      <c r="B12" s="265"/>
      <c r="C12" s="261"/>
      <c r="D12" s="262"/>
      <c r="E12" s="253"/>
      <c r="F12" s="263"/>
    </row>
    <row r="13" spans="1:6 16365:16365" ht="60" x14ac:dyDescent="0.2">
      <c r="A13" s="259"/>
      <c r="B13" s="266" t="s">
        <v>170</v>
      </c>
      <c r="C13" s="261"/>
      <c r="D13" s="262"/>
      <c r="E13" s="253"/>
      <c r="F13" s="263"/>
    </row>
    <row r="14" spans="1:6 16365:16365" ht="15" x14ac:dyDescent="0.2">
      <c r="A14" s="259">
        <v>10</v>
      </c>
      <c r="B14" s="267" t="s">
        <v>57</v>
      </c>
      <c r="C14" s="261" t="s">
        <v>7</v>
      </c>
      <c r="D14" s="262">
        <v>10</v>
      </c>
      <c r="E14" s="253">
        <v>0</v>
      </c>
      <c r="F14" s="263">
        <f t="shared" ref="F14:F19" si="1">D14*E14</f>
        <v>0</v>
      </c>
    </row>
    <row r="15" spans="1:6 16365:16365" ht="15" x14ac:dyDescent="0.2">
      <c r="A15" s="259">
        <v>11</v>
      </c>
      <c r="B15" s="267" t="s">
        <v>118</v>
      </c>
      <c r="C15" s="261" t="s">
        <v>7</v>
      </c>
      <c r="D15" s="262">
        <v>15</v>
      </c>
      <c r="E15" s="253">
        <v>0</v>
      </c>
      <c r="F15" s="263">
        <f t="shared" si="1"/>
        <v>0</v>
      </c>
    </row>
    <row r="16" spans="1:6 16365:16365" ht="15" x14ac:dyDescent="0.2">
      <c r="A16" s="259">
        <v>12</v>
      </c>
      <c r="B16" s="267" t="s">
        <v>104</v>
      </c>
      <c r="C16" s="261" t="s">
        <v>7</v>
      </c>
      <c r="D16" s="262">
        <v>5</v>
      </c>
      <c r="E16" s="253">
        <v>0</v>
      </c>
      <c r="F16" s="263">
        <f t="shared" si="1"/>
        <v>0</v>
      </c>
    </row>
    <row r="17" spans="1:6" ht="15" x14ac:dyDescent="0.2">
      <c r="A17" s="259">
        <v>13</v>
      </c>
      <c r="B17" s="267" t="s">
        <v>186</v>
      </c>
      <c r="C17" s="261" t="s">
        <v>7</v>
      </c>
      <c r="D17" s="262">
        <v>5</v>
      </c>
      <c r="E17" s="253">
        <v>0</v>
      </c>
      <c r="F17" s="263">
        <f t="shared" si="1"/>
        <v>0</v>
      </c>
    </row>
    <row r="18" spans="1:6" ht="15" x14ac:dyDescent="0.2">
      <c r="A18" s="259">
        <v>14</v>
      </c>
      <c r="B18" s="267" t="s">
        <v>351</v>
      </c>
      <c r="C18" s="261" t="s">
        <v>7</v>
      </c>
      <c r="D18" s="262">
        <v>3</v>
      </c>
      <c r="E18" s="253">
        <v>0</v>
      </c>
      <c r="F18" s="263">
        <f t="shared" si="1"/>
        <v>0</v>
      </c>
    </row>
    <row r="19" spans="1:6" ht="15" x14ac:dyDescent="0.2">
      <c r="A19" s="259">
        <v>15</v>
      </c>
      <c r="B19" s="267" t="s">
        <v>117</v>
      </c>
      <c r="C19" s="261" t="s">
        <v>7</v>
      </c>
      <c r="D19" s="262">
        <v>3</v>
      </c>
      <c r="E19" s="253">
        <v>0</v>
      </c>
      <c r="F19" s="263">
        <f t="shared" si="1"/>
        <v>0</v>
      </c>
    </row>
    <row r="20" spans="1:6" ht="15" x14ac:dyDescent="0.2">
      <c r="A20" s="259"/>
      <c r="B20" s="267"/>
      <c r="C20" s="261"/>
      <c r="D20" s="262"/>
      <c r="E20" s="253"/>
      <c r="F20" s="263"/>
    </row>
    <row r="21" spans="1:6" ht="79.150000000000006" customHeight="1" x14ac:dyDescent="0.2">
      <c r="A21" s="259"/>
      <c r="B21" s="266" t="s">
        <v>171</v>
      </c>
      <c r="C21" s="261"/>
      <c r="D21" s="262"/>
      <c r="E21" s="253"/>
      <c r="F21" s="263"/>
    </row>
    <row r="22" spans="1:6" ht="15" x14ac:dyDescent="0.2">
      <c r="A22" s="259">
        <v>16</v>
      </c>
      <c r="B22" s="267" t="s">
        <v>57</v>
      </c>
      <c r="C22" s="261" t="s">
        <v>7</v>
      </c>
      <c r="D22" s="268">
        <v>1</v>
      </c>
      <c r="E22" s="253">
        <v>0</v>
      </c>
      <c r="F22" s="263">
        <f t="shared" ref="F22:F23" si="2">D22*E22</f>
        <v>0</v>
      </c>
    </row>
    <row r="23" spans="1:6" ht="15" x14ac:dyDescent="0.2">
      <c r="A23" s="259">
        <v>17</v>
      </c>
      <c r="B23" s="267" t="s">
        <v>118</v>
      </c>
      <c r="C23" s="261" t="s">
        <v>7</v>
      </c>
      <c r="D23" s="268">
        <v>1</v>
      </c>
      <c r="E23" s="253">
        <v>0</v>
      </c>
      <c r="F23" s="263">
        <f t="shared" si="2"/>
        <v>0</v>
      </c>
    </row>
    <row r="24" spans="1:6" ht="15" x14ac:dyDescent="0.2">
      <c r="A24" s="259">
        <v>18</v>
      </c>
      <c r="B24" s="267" t="s">
        <v>104</v>
      </c>
      <c r="C24" s="261" t="s">
        <v>7</v>
      </c>
      <c r="D24" s="268">
        <v>1</v>
      </c>
      <c r="E24" s="253">
        <v>0</v>
      </c>
      <c r="F24" s="263">
        <f>D24*E24</f>
        <v>0</v>
      </c>
    </row>
    <row r="25" spans="1:6" ht="15" x14ac:dyDescent="0.2">
      <c r="A25" s="259">
        <v>19</v>
      </c>
      <c r="B25" s="267" t="s">
        <v>186</v>
      </c>
      <c r="C25" s="261" t="s">
        <v>7</v>
      </c>
      <c r="D25" s="268">
        <v>1</v>
      </c>
      <c r="E25" s="253">
        <v>0</v>
      </c>
      <c r="F25" s="263">
        <f>D25*E25</f>
        <v>0</v>
      </c>
    </row>
    <row r="26" spans="1:6" ht="15" x14ac:dyDescent="0.2">
      <c r="A26" s="259">
        <v>20</v>
      </c>
      <c r="B26" s="267" t="s">
        <v>351</v>
      </c>
      <c r="C26" s="261" t="s">
        <v>7</v>
      </c>
      <c r="D26" s="268">
        <v>1</v>
      </c>
      <c r="E26" s="253">
        <v>0</v>
      </c>
      <c r="F26" s="263">
        <f t="shared" ref="F26:F29" si="3">D26*E26</f>
        <v>0</v>
      </c>
    </row>
    <row r="27" spans="1:6" ht="15" x14ac:dyDescent="0.2">
      <c r="A27" s="259">
        <v>21</v>
      </c>
      <c r="B27" s="267" t="s">
        <v>117</v>
      </c>
      <c r="C27" s="261" t="s">
        <v>7</v>
      </c>
      <c r="D27" s="268">
        <v>1</v>
      </c>
      <c r="E27" s="253">
        <v>0</v>
      </c>
      <c r="F27" s="263">
        <f t="shared" si="3"/>
        <v>0</v>
      </c>
    </row>
    <row r="28" spans="1:6" ht="15" x14ac:dyDescent="0.2">
      <c r="A28" s="259"/>
      <c r="B28" s="267"/>
      <c r="C28" s="261"/>
      <c r="D28" s="268"/>
      <c r="E28" s="253"/>
      <c r="F28" s="263"/>
    </row>
    <row r="29" spans="1:6" ht="61.15" customHeight="1" x14ac:dyDescent="0.2">
      <c r="A29" s="259">
        <v>22</v>
      </c>
      <c r="B29" s="269" t="s">
        <v>16</v>
      </c>
      <c r="C29" s="261" t="s">
        <v>7</v>
      </c>
      <c r="D29" s="262">
        <v>0.5</v>
      </c>
      <c r="E29" s="253">
        <v>0</v>
      </c>
      <c r="F29" s="263">
        <f t="shared" si="3"/>
        <v>0</v>
      </c>
    </row>
    <row r="30" spans="1:6" ht="15" x14ac:dyDescent="0.2">
      <c r="A30" s="259">
        <v>23</v>
      </c>
      <c r="B30" s="260" t="s">
        <v>67</v>
      </c>
      <c r="C30" s="261" t="s">
        <v>2</v>
      </c>
      <c r="D30" s="262">
        <v>50</v>
      </c>
      <c r="E30" s="253">
        <v>0</v>
      </c>
      <c r="F30" s="263">
        <f>D30*E30</f>
        <v>0</v>
      </c>
    </row>
    <row r="31" spans="1:6" x14ac:dyDescent="0.25">
      <c r="A31" s="270"/>
      <c r="B31" s="271" t="s">
        <v>59</v>
      </c>
      <c r="C31" s="272"/>
      <c r="D31" s="273"/>
      <c r="E31" s="254"/>
      <c r="F31" s="274">
        <f>SUM(F3:F30)</f>
        <v>0</v>
      </c>
    </row>
  </sheetData>
  <sheetProtection algorithmName="SHA-512" hashValue="iZCiAWX6VLDdPQ4hhR5uStEdVItpmyNVmViBAAMyj3NlJbZoJMPMTHLahSU7WqZIuCnciA+fFHBCbaAnt152Zg==" saltValue="IbKYbQzb0FvEAlZhIO/X9Q==" spinCount="100000" sheet="1" objects="1" scenarios="1"/>
  <pageMargins left="0.70866141732283472" right="0.70866141732283472" top="0.74803149606299213" bottom="0.74803149606299213" header="0.31496062992125984" footer="0.31496062992125984"/>
  <pageSetup paperSize="9" scale="77" fitToHeight="0" orientation="portrait" r:id="rId1"/>
  <headerFooter>
    <oddFooter>&amp;CSplošni stroški&amp;R&amp;P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I159"/>
  <sheetViews>
    <sheetView showZeros="0" view="pageBreakPreview" zoomScale="85" zoomScaleNormal="85" zoomScaleSheetLayoutView="85" workbookViewId="0">
      <pane ySplit="1" topLeftCell="A2" activePane="bottomLeft" state="frozen"/>
      <selection activeCell="E42" sqref="E42"/>
      <selection pane="bottomLeft" activeCell="J132" sqref="J132"/>
    </sheetView>
  </sheetViews>
  <sheetFormatPr defaultColWidth="9.140625" defaultRowHeight="15.75" x14ac:dyDescent="0.25"/>
  <cols>
    <col min="1" max="1" width="11.7109375" style="275" customWidth="1"/>
    <col min="2" max="2" width="56.28515625" style="276" customWidth="1"/>
    <col min="3" max="3" width="10.5703125" style="276" customWidth="1"/>
    <col min="4" max="4" width="12.140625" style="277" customWidth="1"/>
    <col min="5" max="5" width="11.7109375" style="224" customWidth="1"/>
    <col min="6" max="6" width="13.5703125" style="278" customWidth="1"/>
    <col min="7" max="16384" width="9.140625" style="279"/>
  </cols>
  <sheetData>
    <row r="1" spans="1:6" ht="47.25" x14ac:dyDescent="0.25">
      <c r="A1" s="255" t="s">
        <v>21</v>
      </c>
      <c r="B1" s="255" t="s">
        <v>22</v>
      </c>
      <c r="C1" s="256" t="s">
        <v>23</v>
      </c>
      <c r="D1" s="257" t="s">
        <v>24</v>
      </c>
      <c r="E1" s="251" t="s">
        <v>25</v>
      </c>
      <c r="F1" s="257" t="s">
        <v>26</v>
      </c>
    </row>
    <row r="2" spans="1:6" x14ac:dyDescent="0.25">
      <c r="A2" s="255"/>
      <c r="B2" s="255" t="s">
        <v>208</v>
      </c>
      <c r="C2" s="255"/>
      <c r="D2" s="255"/>
      <c r="E2" s="252"/>
      <c r="F2" s="255"/>
    </row>
    <row r="3" spans="1:6" x14ac:dyDescent="0.25">
      <c r="A3" s="259" t="s">
        <v>27</v>
      </c>
      <c r="B3" s="280" t="s">
        <v>18</v>
      </c>
      <c r="C3" s="259"/>
      <c r="D3" s="281"/>
      <c r="E3" s="263">
        <f>+F3/66</f>
        <v>0</v>
      </c>
      <c r="F3" s="263">
        <f>+F28</f>
        <v>0</v>
      </c>
    </row>
    <row r="4" spans="1:6" x14ac:dyDescent="0.25">
      <c r="A4" s="259" t="s">
        <v>28</v>
      </c>
      <c r="B4" s="280" t="s">
        <v>39</v>
      </c>
      <c r="C4" s="259"/>
      <c r="D4" s="281"/>
      <c r="E4" s="263">
        <f>+F4/66</f>
        <v>0</v>
      </c>
      <c r="F4" s="263">
        <f>+F49</f>
        <v>0</v>
      </c>
    </row>
    <row r="5" spans="1:6" x14ac:dyDescent="0.25">
      <c r="A5" s="259" t="s">
        <v>29</v>
      </c>
      <c r="B5" s="280" t="s">
        <v>4</v>
      </c>
      <c r="C5" s="259"/>
      <c r="D5" s="281"/>
      <c r="E5" s="263">
        <f>+F5/66</f>
        <v>0</v>
      </c>
      <c r="F5" s="263">
        <f>+F93</f>
        <v>0</v>
      </c>
    </row>
    <row r="6" spans="1:6" x14ac:dyDescent="0.25">
      <c r="A6" s="259" t="s">
        <v>37</v>
      </c>
      <c r="B6" s="280" t="s">
        <v>36</v>
      </c>
      <c r="C6" s="259"/>
      <c r="D6" s="281"/>
      <c r="E6" s="263">
        <f>+F6/66</f>
        <v>0</v>
      </c>
      <c r="F6" s="263">
        <f>+F159</f>
        <v>0</v>
      </c>
    </row>
    <row r="7" spans="1:6" x14ac:dyDescent="0.25">
      <c r="A7" s="259"/>
      <c r="B7" s="282" t="s">
        <v>168</v>
      </c>
      <c r="C7" s="259"/>
      <c r="D7" s="281"/>
      <c r="E7" s="263">
        <f>+F7/66</f>
        <v>0</v>
      </c>
      <c r="F7" s="274">
        <f>SUM(F3:F6)</f>
        <v>0</v>
      </c>
    </row>
    <row r="8" spans="1:6" x14ac:dyDescent="0.25">
      <c r="A8" s="283"/>
      <c r="B8" s="284"/>
      <c r="C8" s="284"/>
      <c r="D8" s="285"/>
      <c r="E8" s="253"/>
      <c r="F8" s="263"/>
    </row>
    <row r="9" spans="1:6" x14ac:dyDescent="0.25">
      <c r="A9" s="286" t="s">
        <v>19</v>
      </c>
      <c r="B9" s="287"/>
      <c r="C9" s="287"/>
      <c r="D9" s="288"/>
      <c r="E9" s="253"/>
      <c r="F9" s="263"/>
    </row>
    <row r="10" spans="1:6" s="292" customFormat="1" ht="46.9" customHeight="1" x14ac:dyDescent="0.25">
      <c r="A10" s="289"/>
      <c r="B10" s="265" t="s">
        <v>356</v>
      </c>
      <c r="C10" s="290"/>
      <c r="D10" s="290"/>
      <c r="E10" s="340"/>
      <c r="F10" s="291"/>
    </row>
    <row r="11" spans="1:6" x14ac:dyDescent="0.25">
      <c r="A11" s="293">
        <v>1</v>
      </c>
      <c r="B11" s="265" t="s">
        <v>84</v>
      </c>
      <c r="C11" s="261" t="s">
        <v>7</v>
      </c>
      <c r="D11" s="262">
        <v>2</v>
      </c>
      <c r="E11" s="345"/>
      <c r="F11" s="263">
        <f>+D11*E11</f>
        <v>0</v>
      </c>
    </row>
    <row r="12" spans="1:6" x14ac:dyDescent="0.25">
      <c r="A12" s="293">
        <v>2</v>
      </c>
      <c r="B12" s="265" t="s">
        <v>85</v>
      </c>
      <c r="C12" s="261" t="s">
        <v>7</v>
      </c>
      <c r="D12" s="262">
        <v>2</v>
      </c>
      <c r="E12" s="345"/>
      <c r="F12" s="263">
        <f>+D12*E12</f>
        <v>0</v>
      </c>
    </row>
    <row r="13" spans="1:6" ht="30" x14ac:dyDescent="0.25">
      <c r="A13" s="293">
        <v>3</v>
      </c>
      <c r="B13" s="265" t="s">
        <v>121</v>
      </c>
      <c r="C13" s="261" t="s">
        <v>6</v>
      </c>
      <c r="D13" s="262">
        <v>170</v>
      </c>
      <c r="E13" s="345"/>
      <c r="F13" s="263">
        <f>+D13*E13</f>
        <v>0</v>
      </c>
    </row>
    <row r="14" spans="1:6" ht="60" x14ac:dyDescent="0.25">
      <c r="A14" s="293">
        <v>4</v>
      </c>
      <c r="B14" s="265" t="s">
        <v>10</v>
      </c>
      <c r="C14" s="261" t="s">
        <v>6</v>
      </c>
      <c r="D14" s="262">
        <v>481</v>
      </c>
      <c r="E14" s="345"/>
      <c r="F14" s="263">
        <f>+D14*E14</f>
        <v>0</v>
      </c>
    </row>
    <row r="15" spans="1:6" ht="46.9" customHeight="1" x14ac:dyDescent="0.25">
      <c r="A15" s="293">
        <v>5</v>
      </c>
      <c r="B15" s="269" t="s">
        <v>0</v>
      </c>
      <c r="C15" s="261" t="s">
        <v>7</v>
      </c>
      <c r="D15" s="262">
        <v>19</v>
      </c>
      <c r="E15" s="345"/>
      <c r="F15" s="263">
        <f>+D15*E15</f>
        <v>0</v>
      </c>
    </row>
    <row r="16" spans="1:6" x14ac:dyDescent="0.25">
      <c r="A16" s="293"/>
      <c r="B16" s="269"/>
      <c r="C16" s="261"/>
      <c r="D16" s="262">
        <v>0</v>
      </c>
      <c r="E16" s="253"/>
      <c r="F16" s="263"/>
    </row>
    <row r="17" spans="1:6" s="299" customFormat="1" ht="90" x14ac:dyDescent="0.25">
      <c r="A17" s="294"/>
      <c r="B17" s="295" t="s">
        <v>41</v>
      </c>
      <c r="C17" s="296"/>
      <c r="D17" s="297"/>
      <c r="E17" s="341"/>
      <c r="F17" s="298"/>
    </row>
    <row r="18" spans="1:6" s="299" customFormat="1" x14ac:dyDescent="0.25">
      <c r="A18" s="294">
        <v>7</v>
      </c>
      <c r="B18" s="300" t="s">
        <v>57</v>
      </c>
      <c r="C18" s="296" t="s">
        <v>7</v>
      </c>
      <c r="D18" s="297">
        <v>10</v>
      </c>
      <c r="E18" s="345"/>
      <c r="F18" s="298">
        <f t="shared" ref="F18:F27" si="0">+D18*E18</f>
        <v>0</v>
      </c>
    </row>
    <row r="19" spans="1:6" s="299" customFormat="1" x14ac:dyDescent="0.25">
      <c r="A19" s="294">
        <v>8</v>
      </c>
      <c r="B19" s="300" t="s">
        <v>118</v>
      </c>
      <c r="C19" s="296" t="s">
        <v>7</v>
      </c>
      <c r="D19" s="297">
        <v>15</v>
      </c>
      <c r="E19" s="345"/>
      <c r="F19" s="298">
        <f t="shared" si="0"/>
        <v>0</v>
      </c>
    </row>
    <row r="20" spans="1:6" s="299" customFormat="1" x14ac:dyDescent="0.25">
      <c r="A20" s="294">
        <v>9</v>
      </c>
      <c r="B20" s="300" t="s">
        <v>104</v>
      </c>
      <c r="C20" s="296" t="s">
        <v>7</v>
      </c>
      <c r="D20" s="297">
        <v>5</v>
      </c>
      <c r="E20" s="345"/>
      <c r="F20" s="298">
        <f t="shared" si="0"/>
        <v>0</v>
      </c>
    </row>
    <row r="21" spans="1:6" s="299" customFormat="1" x14ac:dyDescent="0.25">
      <c r="A21" s="294">
        <v>10</v>
      </c>
      <c r="B21" s="300" t="s">
        <v>186</v>
      </c>
      <c r="C21" s="296" t="s">
        <v>7</v>
      </c>
      <c r="D21" s="297">
        <v>5</v>
      </c>
      <c r="E21" s="345"/>
      <c r="F21" s="298">
        <f t="shared" si="0"/>
        <v>0</v>
      </c>
    </row>
    <row r="22" spans="1:6" s="299" customFormat="1" x14ac:dyDescent="0.25">
      <c r="A22" s="294">
        <v>11</v>
      </c>
      <c r="B22" s="267" t="s">
        <v>351</v>
      </c>
      <c r="C22" s="296" t="s">
        <v>7</v>
      </c>
      <c r="D22" s="297">
        <v>3</v>
      </c>
      <c r="E22" s="345"/>
      <c r="F22" s="298">
        <f t="shared" si="0"/>
        <v>0</v>
      </c>
    </row>
    <row r="23" spans="1:6" s="299" customFormat="1" x14ac:dyDescent="0.25">
      <c r="A23" s="294">
        <v>12</v>
      </c>
      <c r="B23" s="300" t="s">
        <v>117</v>
      </c>
      <c r="C23" s="296" t="s">
        <v>7</v>
      </c>
      <c r="D23" s="297">
        <v>3</v>
      </c>
      <c r="E23" s="345"/>
      <c r="F23" s="298">
        <f t="shared" si="0"/>
        <v>0</v>
      </c>
    </row>
    <row r="24" spans="1:6" s="299" customFormat="1" x14ac:dyDescent="0.25">
      <c r="A24" s="294"/>
      <c r="B24" s="300"/>
      <c r="C24" s="296"/>
      <c r="D24" s="297">
        <v>0</v>
      </c>
      <c r="E24" s="341"/>
      <c r="F24" s="298"/>
    </row>
    <row r="25" spans="1:6" ht="105" x14ac:dyDescent="0.25">
      <c r="A25" s="293">
        <v>13</v>
      </c>
      <c r="B25" s="269" t="s">
        <v>42</v>
      </c>
      <c r="C25" s="261" t="s">
        <v>40</v>
      </c>
      <c r="D25" s="262">
        <v>80</v>
      </c>
      <c r="E25" s="345"/>
      <c r="F25" s="263">
        <f t="shared" si="0"/>
        <v>0</v>
      </c>
    </row>
    <row r="26" spans="1:6" ht="60" x14ac:dyDescent="0.25">
      <c r="A26" s="293">
        <v>14</v>
      </c>
      <c r="B26" s="260" t="s">
        <v>76</v>
      </c>
      <c r="C26" s="261" t="s">
        <v>7</v>
      </c>
      <c r="D26" s="262">
        <v>10</v>
      </c>
      <c r="E26" s="345"/>
      <c r="F26" s="263">
        <f t="shared" si="0"/>
        <v>0</v>
      </c>
    </row>
    <row r="27" spans="1:6" ht="30" x14ac:dyDescent="0.25">
      <c r="A27" s="293">
        <v>15</v>
      </c>
      <c r="B27" s="269" t="s">
        <v>20</v>
      </c>
      <c r="C27" s="261" t="s">
        <v>2</v>
      </c>
      <c r="D27" s="262">
        <v>25</v>
      </c>
      <c r="E27" s="345"/>
      <c r="F27" s="263">
        <f t="shared" si="0"/>
        <v>0</v>
      </c>
    </row>
    <row r="28" spans="1:6" x14ac:dyDescent="0.25">
      <c r="A28" s="287"/>
      <c r="B28" s="271" t="s">
        <v>30</v>
      </c>
      <c r="C28" s="272"/>
      <c r="D28" s="273"/>
      <c r="E28" s="253"/>
      <c r="F28" s="274">
        <f>SUM(F11:F27)</f>
        <v>0</v>
      </c>
    </row>
    <row r="29" spans="1:6" x14ac:dyDescent="0.25">
      <c r="A29" s="301"/>
      <c r="B29" s="285"/>
      <c r="C29" s="302"/>
      <c r="D29" s="303"/>
      <c r="E29" s="253"/>
      <c r="F29" s="263"/>
    </row>
    <row r="30" spans="1:6" ht="16.5" thickBot="1" x14ac:dyDescent="0.3">
      <c r="A30" s="286" t="s">
        <v>100</v>
      </c>
      <c r="B30" s="287"/>
      <c r="C30" s="304"/>
      <c r="D30" s="288"/>
      <c r="E30" s="253"/>
      <c r="F30" s="263"/>
    </row>
    <row r="31" spans="1:6" s="299" customFormat="1" ht="45" x14ac:dyDescent="0.25">
      <c r="A31" s="305">
        <f>IF(ISBLANK(D31),"",COUNTA($D$31:D31))</f>
        <v>1</v>
      </c>
      <c r="B31" s="306" t="s">
        <v>114</v>
      </c>
      <c r="C31" s="296" t="s">
        <v>11</v>
      </c>
      <c r="D31" s="297">
        <v>50</v>
      </c>
      <c r="E31" s="345"/>
      <c r="F31" s="298">
        <f t="shared" ref="F31:F47" si="1">+D31*E31</f>
        <v>0</v>
      </c>
    </row>
    <row r="32" spans="1:6" ht="45" x14ac:dyDescent="0.25">
      <c r="A32" s="305">
        <f>IF(ISBLANK(D32),"",COUNTA($D$31:D32))</f>
        <v>2</v>
      </c>
      <c r="B32" s="295" t="s">
        <v>172</v>
      </c>
      <c r="C32" s="296" t="s">
        <v>5</v>
      </c>
      <c r="D32" s="297">
        <v>216</v>
      </c>
      <c r="E32" s="345"/>
      <c r="F32" s="298">
        <f t="shared" si="1"/>
        <v>0</v>
      </c>
    </row>
    <row r="33" spans="1:6" ht="75" x14ac:dyDescent="0.25">
      <c r="A33" s="305">
        <f>IF(ISBLANK(D33),"",COUNTA($D$31:D33))</f>
        <v>3</v>
      </c>
      <c r="B33" s="295" t="s">
        <v>119</v>
      </c>
      <c r="C33" s="296" t="s">
        <v>5</v>
      </c>
      <c r="D33" s="307">
        <v>685</v>
      </c>
      <c r="E33" s="345"/>
      <c r="F33" s="298">
        <f t="shared" si="1"/>
        <v>0</v>
      </c>
    </row>
    <row r="34" spans="1:6" ht="75" x14ac:dyDescent="0.25">
      <c r="A34" s="305">
        <f>IF(ISBLANK(D34),"",COUNTA($D$31:D34))</f>
        <v>4</v>
      </c>
      <c r="B34" s="295" t="s">
        <v>158</v>
      </c>
      <c r="C34" s="296" t="s">
        <v>5</v>
      </c>
      <c r="D34" s="308">
        <v>79</v>
      </c>
      <c r="E34" s="345"/>
      <c r="F34" s="298">
        <f t="shared" si="1"/>
        <v>0</v>
      </c>
    </row>
    <row r="35" spans="1:6" s="299" customFormat="1" ht="45.75" x14ac:dyDescent="0.25">
      <c r="A35" s="305">
        <f>IF(ISBLANK(D35),"",COUNTA($D$31:D35))</f>
        <v>5</v>
      </c>
      <c r="B35" s="309" t="s">
        <v>187</v>
      </c>
      <c r="C35" s="296" t="s">
        <v>5</v>
      </c>
      <c r="D35" s="310">
        <v>235</v>
      </c>
      <c r="E35" s="345"/>
      <c r="F35" s="298">
        <f t="shared" si="1"/>
        <v>0</v>
      </c>
    </row>
    <row r="36" spans="1:6" ht="62.45" customHeight="1" x14ac:dyDescent="0.25">
      <c r="A36" s="305">
        <f>IF(ISBLANK(D36),"",COUNTA($D$31:D36))</f>
        <v>6</v>
      </c>
      <c r="B36" s="295" t="s">
        <v>77</v>
      </c>
      <c r="C36" s="296" t="s">
        <v>5</v>
      </c>
      <c r="D36" s="310">
        <v>863</v>
      </c>
      <c r="E36" s="345"/>
      <c r="F36" s="298">
        <f>+D36*E36</f>
        <v>0</v>
      </c>
    </row>
    <row r="37" spans="1:6" ht="30" x14ac:dyDescent="0.25">
      <c r="A37" s="305">
        <f>IF(ISBLANK(D37),"",COUNTA($D$31:D37))</f>
        <v>7</v>
      </c>
      <c r="B37" s="295" t="s">
        <v>1</v>
      </c>
      <c r="C37" s="296" t="s">
        <v>11</v>
      </c>
      <c r="D37" s="297">
        <v>233</v>
      </c>
      <c r="E37" s="345"/>
      <c r="F37" s="298">
        <f t="shared" si="1"/>
        <v>0</v>
      </c>
    </row>
    <row r="38" spans="1:6" ht="75" x14ac:dyDescent="0.25">
      <c r="A38" s="305">
        <f>IF(ISBLANK(D38),"",COUNTA($D$31:D38))</f>
        <v>8</v>
      </c>
      <c r="B38" s="295" t="s">
        <v>75</v>
      </c>
      <c r="C38" s="296" t="s">
        <v>5</v>
      </c>
      <c r="D38" s="297">
        <v>31</v>
      </c>
      <c r="E38" s="345"/>
      <c r="F38" s="298">
        <f t="shared" si="1"/>
        <v>0</v>
      </c>
    </row>
    <row r="39" spans="1:6" ht="90" x14ac:dyDescent="0.25">
      <c r="A39" s="305">
        <f>IF(ISBLANK(D39),"",COUNTA($D$31:D39))</f>
        <v>9</v>
      </c>
      <c r="B39" s="295" t="s">
        <v>157</v>
      </c>
      <c r="C39" s="296" t="s">
        <v>5</v>
      </c>
      <c r="D39" s="297">
        <v>124</v>
      </c>
      <c r="E39" s="345"/>
      <c r="F39" s="298">
        <f t="shared" si="1"/>
        <v>0</v>
      </c>
    </row>
    <row r="40" spans="1:6" ht="60" x14ac:dyDescent="0.25">
      <c r="A40" s="305">
        <f>IF(ISBLANK(D40),"",COUNTA($D$31:D40))</f>
        <v>10</v>
      </c>
      <c r="B40" s="295" t="s">
        <v>188</v>
      </c>
      <c r="C40" s="311" t="s">
        <v>5</v>
      </c>
      <c r="D40" s="297">
        <v>552</v>
      </c>
      <c r="E40" s="345"/>
      <c r="F40" s="298">
        <f t="shared" si="1"/>
        <v>0</v>
      </c>
    </row>
    <row r="41" spans="1:6" ht="90" x14ac:dyDescent="0.25">
      <c r="A41" s="305">
        <f>IF(ISBLANK(D41),"",COUNTA($D$31:D41))</f>
        <v>11</v>
      </c>
      <c r="B41" s="295" t="s">
        <v>189</v>
      </c>
      <c r="C41" s="311" t="s">
        <v>5</v>
      </c>
      <c r="D41" s="297">
        <v>119</v>
      </c>
      <c r="E41" s="345"/>
      <c r="F41" s="298">
        <f t="shared" si="1"/>
        <v>0</v>
      </c>
    </row>
    <row r="42" spans="1:6" s="314" customFormat="1" ht="62.45" customHeight="1" x14ac:dyDescent="0.2">
      <c r="A42" s="305">
        <f>IF(ISBLANK(D42),"",COUNTA($D$31:D42))</f>
        <v>12</v>
      </c>
      <c r="B42" s="312" t="s">
        <v>102</v>
      </c>
      <c r="C42" s="296" t="s">
        <v>5</v>
      </c>
      <c r="D42" s="297">
        <v>235</v>
      </c>
      <c r="E42" s="346"/>
      <c r="F42" s="313">
        <f t="shared" si="1"/>
        <v>0</v>
      </c>
    </row>
    <row r="43" spans="1:6" s="316" customFormat="1" ht="60" x14ac:dyDescent="0.25">
      <c r="A43" s="305">
        <f>IF(ISBLANK(D43),"",COUNTA($D$31:D43))</f>
        <v>13</v>
      </c>
      <c r="B43" s="315" t="s">
        <v>106</v>
      </c>
      <c r="C43" s="296" t="s">
        <v>7</v>
      </c>
      <c r="D43" s="297">
        <v>4</v>
      </c>
      <c r="E43" s="345"/>
      <c r="F43" s="298">
        <f t="shared" si="1"/>
        <v>0</v>
      </c>
    </row>
    <row r="44" spans="1:6" s="316" customFormat="1" ht="46.9" customHeight="1" x14ac:dyDescent="0.25">
      <c r="A44" s="305">
        <f>IF(ISBLANK(D44),"",COUNTA($D$31:D44))</f>
        <v>14</v>
      </c>
      <c r="B44" s="315" t="s">
        <v>173</v>
      </c>
      <c r="C44" s="296" t="s">
        <v>7</v>
      </c>
      <c r="D44" s="297">
        <v>31</v>
      </c>
      <c r="E44" s="345"/>
      <c r="F44" s="298">
        <f t="shared" si="1"/>
        <v>0</v>
      </c>
    </row>
    <row r="45" spans="1:6" ht="60" x14ac:dyDescent="0.25">
      <c r="A45" s="305">
        <f>IF(ISBLANK(D45),"",COUNTA($D$31:D45))</f>
        <v>15</v>
      </c>
      <c r="B45" s="295" t="s">
        <v>9</v>
      </c>
      <c r="C45" s="296" t="s">
        <v>7</v>
      </c>
      <c r="D45" s="297">
        <v>43</v>
      </c>
      <c r="E45" s="345"/>
      <c r="F45" s="298">
        <f t="shared" si="1"/>
        <v>0</v>
      </c>
    </row>
    <row r="46" spans="1:6" s="299" customFormat="1" ht="75.75" x14ac:dyDescent="0.25">
      <c r="A46" s="305">
        <f>IF(ISBLANK(D46),"",COUNTA($D$31:D46))</f>
        <v>16</v>
      </c>
      <c r="B46" s="317" t="s">
        <v>116</v>
      </c>
      <c r="C46" s="296" t="s">
        <v>7</v>
      </c>
      <c r="D46" s="297">
        <v>40</v>
      </c>
      <c r="E46" s="345"/>
      <c r="F46" s="298">
        <f t="shared" si="1"/>
        <v>0</v>
      </c>
    </row>
    <row r="47" spans="1:6" s="299" customFormat="1" ht="66" customHeight="1" x14ac:dyDescent="0.25">
      <c r="A47" s="305">
        <f>IF(ISBLANK(D47),"",COUNTA($D$31:D47))</f>
        <v>17</v>
      </c>
      <c r="B47" s="295" t="s">
        <v>105</v>
      </c>
      <c r="C47" s="296" t="s">
        <v>6</v>
      </c>
      <c r="D47" s="297">
        <v>481</v>
      </c>
      <c r="E47" s="345"/>
      <c r="F47" s="298">
        <f t="shared" si="1"/>
        <v>0</v>
      </c>
    </row>
    <row r="48" spans="1:6" ht="60" x14ac:dyDescent="0.25">
      <c r="A48" s="305">
        <f>IF(ISBLANK(D48),"",COUNTA($D$31:D48))</f>
        <v>18</v>
      </c>
      <c r="B48" s="295" t="s">
        <v>15</v>
      </c>
      <c r="C48" s="318">
        <v>10</v>
      </c>
      <c r="D48" s="319">
        <v>0.01</v>
      </c>
      <c r="E48" s="341"/>
      <c r="F48" s="298">
        <f>SUM(F31:F47)*(C48/100)</f>
        <v>0</v>
      </c>
    </row>
    <row r="49" spans="1:6" x14ac:dyDescent="0.25">
      <c r="A49" s="287"/>
      <c r="B49" s="271" t="s">
        <v>31</v>
      </c>
      <c r="C49" s="272"/>
      <c r="D49" s="273"/>
      <c r="E49" s="253"/>
      <c r="F49" s="274">
        <f>SUM(F31:F48)</f>
        <v>0</v>
      </c>
    </row>
    <row r="50" spans="1:6" x14ac:dyDescent="0.25">
      <c r="A50" s="320"/>
      <c r="B50" s="321"/>
      <c r="C50" s="304"/>
      <c r="D50" s="271"/>
      <c r="E50" s="253"/>
      <c r="F50" s="263"/>
    </row>
    <row r="51" spans="1:6" x14ac:dyDescent="0.25">
      <c r="A51" s="286" t="s">
        <v>33</v>
      </c>
      <c r="B51" s="303"/>
      <c r="C51" s="304"/>
      <c r="D51" s="271"/>
      <c r="E51" s="253"/>
      <c r="F51" s="263"/>
    </row>
    <row r="52" spans="1:6" ht="32.450000000000003" customHeight="1" x14ac:dyDescent="0.25">
      <c r="A52" s="305">
        <f>IF(ISBLANK(D52),"",COUNTA($D$52:D52))</f>
        <v>1</v>
      </c>
      <c r="B52" s="295" t="s">
        <v>12</v>
      </c>
      <c r="C52" s="296" t="s">
        <v>6</v>
      </c>
      <c r="D52" s="297">
        <v>481</v>
      </c>
      <c r="E52" s="345"/>
      <c r="F52" s="298">
        <f t="shared" ref="F52:F91" si="2">+D52*E52</f>
        <v>0</v>
      </c>
    </row>
    <row r="53" spans="1:6" ht="30.75" x14ac:dyDescent="0.25">
      <c r="A53" s="305">
        <f>IF(ISBLANK(D53),"",COUNTA($D$52:D53))</f>
        <v>2</v>
      </c>
      <c r="B53" s="309" t="s">
        <v>69</v>
      </c>
      <c r="C53" s="296" t="s">
        <v>17</v>
      </c>
      <c r="D53" s="297">
        <v>2</v>
      </c>
      <c r="E53" s="345"/>
      <c r="F53" s="298">
        <f t="shared" si="2"/>
        <v>0</v>
      </c>
    </row>
    <row r="54" spans="1:6" s="299" customFormat="1" x14ac:dyDescent="0.25">
      <c r="A54" s="305">
        <f>IF(ISBLANK(D54),"",COUNTA($D$52:D54))</f>
        <v>3</v>
      </c>
      <c r="B54" s="309" t="s">
        <v>93</v>
      </c>
      <c r="C54" s="296" t="s">
        <v>17</v>
      </c>
      <c r="D54" s="297">
        <v>7</v>
      </c>
      <c r="E54" s="345">
        <v>0</v>
      </c>
      <c r="F54" s="298">
        <f t="shared" si="2"/>
        <v>0</v>
      </c>
    </row>
    <row r="55" spans="1:6" s="299" customFormat="1" ht="60" x14ac:dyDescent="0.25">
      <c r="A55" s="305">
        <f>IF(ISBLANK(D55),"",COUNTA($D$52:D55))</f>
        <v>4</v>
      </c>
      <c r="B55" s="295" t="s">
        <v>82</v>
      </c>
      <c r="C55" s="296" t="s">
        <v>7</v>
      </c>
      <c r="D55" s="297">
        <v>25</v>
      </c>
      <c r="E55" s="345">
        <v>0</v>
      </c>
      <c r="F55" s="298">
        <f t="shared" si="2"/>
        <v>0</v>
      </c>
    </row>
    <row r="56" spans="1:6" x14ac:dyDescent="0.25">
      <c r="A56" s="305">
        <f>IF(ISBLANK(D56),"",COUNTA($D$52:D56))</f>
        <v>5</v>
      </c>
      <c r="B56" s="295"/>
      <c r="C56" s="296"/>
      <c r="D56" s="297">
        <v>0</v>
      </c>
      <c r="E56" s="341"/>
      <c r="F56" s="298"/>
    </row>
    <row r="57" spans="1:6" s="322" customFormat="1" ht="45" x14ac:dyDescent="0.25">
      <c r="A57" s="305">
        <f>IF(ISBLANK(D57),"",COUNTA($D$52:D57))</f>
        <v>6</v>
      </c>
      <c r="B57" s="295" t="s">
        <v>206</v>
      </c>
      <c r="C57" s="296"/>
      <c r="D57" s="297">
        <v>0</v>
      </c>
      <c r="E57" s="341"/>
      <c r="F57" s="298"/>
    </row>
    <row r="58" spans="1:6" s="322" customFormat="1" x14ac:dyDescent="0.25">
      <c r="A58" s="305">
        <f>IF(ISBLANK(D58),"",COUNTA($D$52:D58))</f>
        <v>7</v>
      </c>
      <c r="B58" s="323" t="s">
        <v>201</v>
      </c>
      <c r="C58" s="296" t="s">
        <v>6</v>
      </c>
      <c r="D58" s="262">
        <v>18</v>
      </c>
      <c r="E58" s="345">
        <v>0</v>
      </c>
      <c r="F58" s="298">
        <f t="shared" ref="F58" si="3">+D58*E58</f>
        <v>0</v>
      </c>
    </row>
    <row r="59" spans="1:6" s="322" customFormat="1" x14ac:dyDescent="0.25">
      <c r="A59" s="305">
        <f>IF(ISBLANK(D59),"",COUNTA($D$52:D59))</f>
        <v>8</v>
      </c>
      <c r="B59" s="323"/>
      <c r="C59" s="296"/>
      <c r="D59" s="262">
        <v>0</v>
      </c>
      <c r="E59" s="342"/>
      <c r="F59" s="298"/>
    </row>
    <row r="60" spans="1:6" s="322" customFormat="1" ht="45" x14ac:dyDescent="0.25">
      <c r="A60" s="305">
        <f>IF(ISBLANK(D60),"",COUNTA($D$52:D60))</f>
        <v>9</v>
      </c>
      <c r="B60" s="295" t="s">
        <v>205</v>
      </c>
      <c r="C60" s="296"/>
      <c r="D60" s="297">
        <v>0</v>
      </c>
      <c r="E60" s="341"/>
      <c r="F60" s="298"/>
    </row>
    <row r="61" spans="1:6" s="322" customFormat="1" x14ac:dyDescent="0.25">
      <c r="A61" s="305">
        <f>IF(ISBLANK(D61),"",COUNTA($D$52:D61))</f>
        <v>10</v>
      </c>
      <c r="B61" s="324" t="s">
        <v>123</v>
      </c>
      <c r="C61" s="296" t="s">
        <v>6</v>
      </c>
      <c r="D61" s="297">
        <v>280</v>
      </c>
      <c r="E61" s="345">
        <v>0</v>
      </c>
      <c r="F61" s="298">
        <f t="shared" ref="F61" si="4">+D61*E61</f>
        <v>0</v>
      </c>
    </row>
    <row r="62" spans="1:6" s="322" customFormat="1" x14ac:dyDescent="0.25">
      <c r="A62" s="305">
        <f>IF(ISBLANK(D62),"",COUNTA($D$52:D62))</f>
        <v>11</v>
      </c>
      <c r="B62" s="324" t="s">
        <v>124</v>
      </c>
      <c r="C62" s="296" t="s">
        <v>6</v>
      </c>
      <c r="D62" s="297">
        <v>202</v>
      </c>
      <c r="E62" s="345">
        <v>0</v>
      </c>
      <c r="F62" s="298">
        <f t="shared" si="2"/>
        <v>0</v>
      </c>
    </row>
    <row r="63" spans="1:6" s="322" customFormat="1" x14ac:dyDescent="0.25">
      <c r="A63" s="305">
        <f>IF(ISBLANK(D63),"",COUNTA($D$52:D63))</f>
        <v>12</v>
      </c>
      <c r="B63" s="295"/>
      <c r="C63" s="296"/>
      <c r="D63" s="325">
        <v>0</v>
      </c>
      <c r="E63" s="342"/>
      <c r="F63" s="298"/>
    </row>
    <row r="64" spans="1:6" s="322" customFormat="1" ht="30" x14ac:dyDescent="0.25">
      <c r="A64" s="305">
        <f>IF(ISBLANK(D64),"",COUNTA($D$52:D64))</f>
        <v>13</v>
      </c>
      <c r="B64" s="295" t="s">
        <v>203</v>
      </c>
      <c r="C64" s="296"/>
      <c r="D64" s="297">
        <v>0</v>
      </c>
      <c r="E64" s="341"/>
      <c r="F64" s="298"/>
    </row>
    <row r="65" spans="1:6" s="322" customFormat="1" x14ac:dyDescent="0.25">
      <c r="A65" s="305">
        <f>IF(ISBLANK(D65),"",COUNTA($D$52:D65))</f>
        <v>14</v>
      </c>
      <c r="B65" s="323" t="s">
        <v>202</v>
      </c>
      <c r="C65" s="296" t="s">
        <v>6</v>
      </c>
      <c r="D65" s="262">
        <v>18</v>
      </c>
      <c r="E65" s="345">
        <v>0</v>
      </c>
      <c r="F65" s="298">
        <f t="shared" ref="F65" si="5">+D65*E65</f>
        <v>0</v>
      </c>
    </row>
    <row r="66" spans="1:6" s="322" customFormat="1" x14ac:dyDescent="0.25">
      <c r="A66" s="305">
        <f>IF(ISBLANK(D66),"",COUNTA($D$52:D66))</f>
        <v>15</v>
      </c>
      <c r="B66" s="295"/>
      <c r="C66" s="296"/>
      <c r="D66" s="325">
        <v>0</v>
      </c>
      <c r="E66" s="342"/>
      <c r="F66" s="298"/>
    </row>
    <row r="67" spans="1:6" ht="45" x14ac:dyDescent="0.25">
      <c r="A67" s="305">
        <f>IF(ISBLANK(D67),"",COUNTA($D$52:D67))</f>
        <v>16</v>
      </c>
      <c r="B67" s="295" t="s">
        <v>352</v>
      </c>
      <c r="C67" s="296"/>
      <c r="D67" s="325">
        <v>0</v>
      </c>
      <c r="E67" s="342"/>
      <c r="F67" s="298"/>
    </row>
    <row r="68" spans="1:6" x14ac:dyDescent="0.25">
      <c r="A68" s="305">
        <f>IF(ISBLANK(D68),"",COUNTA($D$52:D68))</f>
        <v>17</v>
      </c>
      <c r="B68" s="324" t="s">
        <v>123</v>
      </c>
      <c r="C68" s="296" t="s">
        <v>6</v>
      </c>
      <c r="D68" s="297">
        <v>280</v>
      </c>
      <c r="E68" s="345">
        <v>0</v>
      </c>
      <c r="F68" s="298">
        <f>+D68*E68</f>
        <v>0</v>
      </c>
    </row>
    <row r="69" spans="1:6" s="322" customFormat="1" x14ac:dyDescent="0.25">
      <c r="A69" s="305">
        <f>IF(ISBLANK(D69),"",COUNTA($D$52:D69))</f>
        <v>18</v>
      </c>
      <c r="B69" s="324" t="s">
        <v>124</v>
      </c>
      <c r="C69" s="296" t="s">
        <v>6</v>
      </c>
      <c r="D69" s="297">
        <v>202</v>
      </c>
      <c r="E69" s="345">
        <v>0</v>
      </c>
      <c r="F69" s="298">
        <f t="shared" ref="F69" si="6">+D69*E69</f>
        <v>0</v>
      </c>
    </row>
    <row r="70" spans="1:6" x14ac:dyDescent="0.25">
      <c r="A70" s="305">
        <f>IF(ISBLANK(D70),"",COUNTA($D$52:D70))</f>
        <v>19</v>
      </c>
      <c r="B70" s="295"/>
      <c r="C70" s="296"/>
      <c r="D70" s="325">
        <v>0</v>
      </c>
      <c r="E70" s="342"/>
      <c r="F70" s="298"/>
    </row>
    <row r="71" spans="1:6" ht="30" x14ac:dyDescent="0.25">
      <c r="A71" s="305">
        <f>IF(ISBLANK(D71),"",COUNTA($D$52:D71))</f>
        <v>20</v>
      </c>
      <c r="B71" s="295" t="s">
        <v>204</v>
      </c>
      <c r="C71" s="296"/>
      <c r="D71" s="325">
        <v>0</v>
      </c>
      <c r="E71" s="342"/>
      <c r="F71" s="298"/>
    </row>
    <row r="72" spans="1:6" x14ac:dyDescent="0.25">
      <c r="A72" s="305">
        <f>IF(ISBLANK(D72),"",COUNTA($D$52:D72))</f>
        <v>21</v>
      </c>
      <c r="B72" s="323" t="s">
        <v>201</v>
      </c>
      <c r="C72" s="296" t="s">
        <v>6</v>
      </c>
      <c r="D72" s="262">
        <v>18</v>
      </c>
      <c r="E72" s="345">
        <v>0</v>
      </c>
      <c r="F72" s="298">
        <f>+D72*E72</f>
        <v>0</v>
      </c>
    </row>
    <row r="73" spans="1:6" x14ac:dyDescent="0.25">
      <c r="A73" s="305">
        <f>IF(ISBLANK(D73),"",COUNTA($D$52:D73))</f>
        <v>22</v>
      </c>
      <c r="B73" s="295"/>
      <c r="C73" s="296"/>
      <c r="D73" s="325">
        <v>0</v>
      </c>
      <c r="E73" s="342"/>
      <c r="F73" s="298"/>
    </row>
    <row r="74" spans="1:6" ht="45" x14ac:dyDescent="0.25">
      <c r="A74" s="305">
        <f>IF(ISBLANK(D74),"",COUNTA($D$52:D74))</f>
        <v>23</v>
      </c>
      <c r="B74" s="295" t="s">
        <v>86</v>
      </c>
      <c r="C74" s="296" t="s">
        <v>7</v>
      </c>
      <c r="D74" s="296">
        <v>62</v>
      </c>
      <c r="E74" s="346">
        <v>0</v>
      </c>
      <c r="F74" s="298">
        <f t="shared" si="2"/>
        <v>0</v>
      </c>
    </row>
    <row r="75" spans="1:6" ht="45" x14ac:dyDescent="0.25">
      <c r="A75" s="305">
        <f>IF(ISBLANK(D75),"",COUNTA($D$52:D75))</f>
        <v>24</v>
      </c>
      <c r="B75" s="326" t="s">
        <v>103</v>
      </c>
      <c r="C75" s="327" t="s">
        <v>7</v>
      </c>
      <c r="D75" s="261">
        <v>14</v>
      </c>
      <c r="E75" s="346">
        <v>0</v>
      </c>
      <c r="F75" s="298">
        <f t="shared" si="2"/>
        <v>0</v>
      </c>
    </row>
    <row r="76" spans="1:6" x14ac:dyDescent="0.25">
      <c r="A76" s="305">
        <f>IF(ISBLANK(D76),"",COUNTA($D$52:D76))</f>
        <v>25</v>
      </c>
      <c r="B76" s="326" t="s">
        <v>120</v>
      </c>
      <c r="C76" s="327" t="s">
        <v>7</v>
      </c>
      <c r="D76" s="328">
        <v>2</v>
      </c>
      <c r="E76" s="346">
        <v>0</v>
      </c>
      <c r="F76" s="298">
        <f>+D76*E76</f>
        <v>0</v>
      </c>
    </row>
    <row r="77" spans="1:6" x14ac:dyDescent="0.25">
      <c r="A77" s="305">
        <f>IF(ISBLANK(D77),"",COUNTA($D$52:D77))</f>
        <v>26</v>
      </c>
      <c r="B77" s="326" t="s">
        <v>353</v>
      </c>
      <c r="C77" s="327" t="s">
        <v>7</v>
      </c>
      <c r="D77" s="328">
        <v>8</v>
      </c>
      <c r="E77" s="346">
        <v>0</v>
      </c>
      <c r="F77" s="298">
        <f>+D77*E77</f>
        <v>0</v>
      </c>
    </row>
    <row r="78" spans="1:6" x14ac:dyDescent="0.25">
      <c r="A78" s="305">
        <f>IF(ISBLANK(D78),"",COUNTA($D$52:D78))</f>
        <v>27</v>
      </c>
      <c r="B78" s="326" t="s">
        <v>354</v>
      </c>
      <c r="C78" s="327" t="s">
        <v>7</v>
      </c>
      <c r="D78" s="328">
        <v>4</v>
      </c>
      <c r="E78" s="346">
        <v>0</v>
      </c>
      <c r="F78" s="298">
        <f>+D78*E78</f>
        <v>0</v>
      </c>
    </row>
    <row r="79" spans="1:6" x14ac:dyDescent="0.25">
      <c r="A79" s="305">
        <f>IF(ISBLANK(D79),"",COUNTA($D$52:D79))</f>
        <v>28</v>
      </c>
      <c r="B79" s="326"/>
      <c r="C79" s="327"/>
      <c r="D79" s="328">
        <v>0</v>
      </c>
      <c r="E79" s="342"/>
      <c r="F79" s="298"/>
    </row>
    <row r="80" spans="1:6" ht="45" x14ac:dyDescent="0.25">
      <c r="A80" s="305">
        <f>IF(ISBLANK(D80),"",COUNTA($D$52:D80))</f>
        <v>29</v>
      </c>
      <c r="B80" s="269" t="s">
        <v>125</v>
      </c>
      <c r="C80" s="261"/>
      <c r="D80" s="262">
        <v>0</v>
      </c>
      <c r="E80" s="342"/>
      <c r="F80" s="298"/>
    </row>
    <row r="81" spans="1:6" x14ac:dyDescent="0.25">
      <c r="A81" s="305">
        <f>IF(ISBLANK(D81),"",COUNTA($D$52:D81))</f>
        <v>30</v>
      </c>
      <c r="B81" s="269" t="s">
        <v>126</v>
      </c>
      <c r="C81" s="261" t="s">
        <v>7</v>
      </c>
      <c r="D81" s="262">
        <v>4</v>
      </c>
      <c r="E81" s="345">
        <v>0</v>
      </c>
      <c r="F81" s="263">
        <f t="shared" ref="F81:F82" si="7">+D81*E81</f>
        <v>0</v>
      </c>
    </row>
    <row r="82" spans="1:6" x14ac:dyDescent="0.25">
      <c r="A82" s="305">
        <f>IF(ISBLANK(D82),"",COUNTA($D$52:D82))</f>
        <v>31</v>
      </c>
      <c r="B82" s="269" t="s">
        <v>127</v>
      </c>
      <c r="C82" s="261" t="s">
        <v>7</v>
      </c>
      <c r="D82" s="262">
        <v>4</v>
      </c>
      <c r="E82" s="345">
        <v>0</v>
      </c>
      <c r="F82" s="263">
        <f t="shared" si="7"/>
        <v>0</v>
      </c>
    </row>
    <row r="83" spans="1:6" x14ac:dyDescent="0.25">
      <c r="A83" s="305">
        <f>IF(ISBLANK(D83),"",COUNTA($D$52:D83))</f>
        <v>32</v>
      </c>
      <c r="B83" s="269" t="s">
        <v>128</v>
      </c>
      <c r="C83" s="261" t="s">
        <v>7</v>
      </c>
      <c r="D83" s="262">
        <v>11</v>
      </c>
      <c r="E83" s="345">
        <v>0</v>
      </c>
      <c r="F83" s="263">
        <f t="shared" si="2"/>
        <v>0</v>
      </c>
    </row>
    <row r="84" spans="1:6" ht="30" x14ac:dyDescent="0.25">
      <c r="A84" s="305">
        <f>IF(ISBLANK(D84),"",COUNTA($D$52:D84))</f>
        <v>33</v>
      </c>
      <c r="B84" s="269" t="s">
        <v>107</v>
      </c>
      <c r="C84" s="261" t="s">
        <v>7</v>
      </c>
      <c r="D84" s="262">
        <v>4</v>
      </c>
      <c r="E84" s="345">
        <v>0</v>
      </c>
      <c r="F84" s="263">
        <f t="shared" si="2"/>
        <v>0</v>
      </c>
    </row>
    <row r="85" spans="1:6" ht="30" x14ac:dyDescent="0.25">
      <c r="A85" s="305">
        <f>IF(ISBLANK(D85),"",COUNTA($D$52:D85))</f>
        <v>34</v>
      </c>
      <c r="B85" s="269" t="s">
        <v>122</v>
      </c>
      <c r="C85" s="261" t="s">
        <v>7</v>
      </c>
      <c r="D85" s="262">
        <v>1</v>
      </c>
      <c r="E85" s="345">
        <v>0</v>
      </c>
      <c r="F85" s="263">
        <f t="shared" si="2"/>
        <v>0</v>
      </c>
    </row>
    <row r="86" spans="1:6" ht="90" x14ac:dyDescent="0.25">
      <c r="A86" s="305">
        <f>IF(ISBLANK(D86),"",COUNTA($D$52:D86))</f>
        <v>35</v>
      </c>
      <c r="B86" s="269" t="s">
        <v>176</v>
      </c>
      <c r="C86" s="261" t="s">
        <v>6</v>
      </c>
      <c r="D86" s="262">
        <v>481</v>
      </c>
      <c r="E86" s="345">
        <v>0</v>
      </c>
      <c r="F86" s="263">
        <f t="shared" si="2"/>
        <v>0</v>
      </c>
    </row>
    <row r="87" spans="1:6" ht="30" x14ac:dyDescent="0.25">
      <c r="A87" s="305">
        <f>IF(ISBLANK(D87),"",COUNTA($D$52:D87))</f>
        <v>36</v>
      </c>
      <c r="B87" s="225" t="s">
        <v>175</v>
      </c>
      <c r="C87" s="261" t="s">
        <v>7</v>
      </c>
      <c r="D87" s="262">
        <v>4</v>
      </c>
      <c r="E87" s="345">
        <v>0</v>
      </c>
      <c r="F87" s="263">
        <f t="shared" si="2"/>
        <v>0</v>
      </c>
    </row>
    <row r="88" spans="1:6" ht="45" x14ac:dyDescent="0.25">
      <c r="A88" s="305">
        <f>IF(ISBLANK(D88),"",COUNTA($D$52:D88))</f>
        <v>37</v>
      </c>
      <c r="B88" s="269" t="s">
        <v>174</v>
      </c>
      <c r="C88" s="261" t="s">
        <v>6</v>
      </c>
      <c r="D88" s="262">
        <v>481</v>
      </c>
      <c r="E88" s="345">
        <v>0</v>
      </c>
      <c r="F88" s="263">
        <f t="shared" si="2"/>
        <v>0</v>
      </c>
    </row>
    <row r="89" spans="1:6" ht="60.75" x14ac:dyDescent="0.25">
      <c r="A89" s="305">
        <f>IF(ISBLANK(D89),"",COUNTA($D$52:D89))</f>
        <v>38</v>
      </c>
      <c r="B89" s="317" t="s">
        <v>14</v>
      </c>
      <c r="C89" s="261" t="s">
        <v>7</v>
      </c>
      <c r="D89" s="262">
        <v>6</v>
      </c>
      <c r="E89" s="345">
        <v>0</v>
      </c>
      <c r="F89" s="263">
        <f t="shared" si="2"/>
        <v>0</v>
      </c>
    </row>
    <row r="90" spans="1:6" ht="30" x14ac:dyDescent="0.25">
      <c r="A90" s="305">
        <f>IF(ISBLANK(D90),"",COUNTA($D$52:D90))</f>
        <v>39</v>
      </c>
      <c r="B90" s="225" t="s">
        <v>61</v>
      </c>
      <c r="C90" s="261" t="s">
        <v>7</v>
      </c>
      <c r="D90" s="262">
        <v>24</v>
      </c>
      <c r="E90" s="345">
        <v>0</v>
      </c>
      <c r="F90" s="263">
        <f t="shared" si="2"/>
        <v>0</v>
      </c>
    </row>
    <row r="91" spans="1:6" ht="60" x14ac:dyDescent="0.25">
      <c r="A91" s="305">
        <f>IF(ISBLANK(D91),"",COUNTA($D$52:D91))</f>
        <v>40</v>
      </c>
      <c r="B91" s="225" t="s">
        <v>62</v>
      </c>
      <c r="C91" s="261" t="s">
        <v>7</v>
      </c>
      <c r="D91" s="262">
        <v>4</v>
      </c>
      <c r="E91" s="345">
        <v>0</v>
      </c>
      <c r="F91" s="263">
        <f t="shared" si="2"/>
        <v>0</v>
      </c>
    </row>
    <row r="92" spans="1:6" ht="48" customHeight="1" x14ac:dyDescent="0.25">
      <c r="A92" s="305">
        <f>IF(ISBLANK(D92),"",COUNTA($D$52:D92))</f>
        <v>41</v>
      </c>
      <c r="B92" s="269" t="s">
        <v>83</v>
      </c>
      <c r="C92" s="318">
        <v>10</v>
      </c>
      <c r="D92" s="262">
        <v>1</v>
      </c>
      <c r="E92" s="253"/>
      <c r="F92" s="263">
        <f>SUM(F52:F91)*(C92/100)</f>
        <v>0</v>
      </c>
    </row>
    <row r="93" spans="1:6" x14ac:dyDescent="0.25">
      <c r="A93" s="329"/>
      <c r="B93" s="271" t="s">
        <v>32</v>
      </c>
      <c r="C93" s="272"/>
      <c r="D93" s="273"/>
      <c r="E93" s="253"/>
      <c r="F93" s="274">
        <f>SUM(F52:F92)</f>
        <v>0</v>
      </c>
    </row>
    <row r="94" spans="1:6" x14ac:dyDescent="0.25">
      <c r="A94" s="287"/>
      <c r="B94" s="271"/>
      <c r="C94" s="272"/>
      <c r="D94" s="273"/>
      <c r="E94" s="253"/>
      <c r="F94" s="263"/>
    </row>
    <row r="95" spans="1:6" x14ac:dyDescent="0.25">
      <c r="A95" s="286" t="s">
        <v>34</v>
      </c>
      <c r="B95" s="330"/>
      <c r="C95" s="331"/>
      <c r="D95" s="332"/>
      <c r="E95" s="253"/>
      <c r="F95" s="263"/>
    </row>
    <row r="96" spans="1:6" x14ac:dyDescent="0.25">
      <c r="A96" s="320"/>
      <c r="B96" s="295" t="s">
        <v>129</v>
      </c>
      <c r="C96" s="331"/>
      <c r="D96" s="332"/>
      <c r="E96" s="253"/>
      <c r="F96" s="263"/>
    </row>
    <row r="97" spans="1:9" ht="30" x14ac:dyDescent="0.25">
      <c r="A97" s="305">
        <f>IF(ISBLANK(D97),"",COUNTA($D$97:D97))</f>
        <v>1</v>
      </c>
      <c r="B97" s="295" t="s">
        <v>130</v>
      </c>
      <c r="C97" s="296" t="s">
        <v>6</v>
      </c>
      <c r="D97" s="262">
        <v>285</v>
      </c>
      <c r="E97" s="345"/>
      <c r="F97" s="263">
        <f>+D97*E97</f>
        <v>0</v>
      </c>
      <c r="H97" s="333"/>
    </row>
    <row r="98" spans="1:9" ht="45.75" customHeight="1" x14ac:dyDescent="0.25">
      <c r="A98" s="305"/>
      <c r="B98" s="349" t="s">
        <v>358</v>
      </c>
      <c r="C98" s="347"/>
      <c r="D98" s="347"/>
      <c r="E98" s="348"/>
      <c r="F98" s="263"/>
      <c r="H98" s="333"/>
    </row>
    <row r="99" spans="1:9" ht="30" x14ac:dyDescent="0.25">
      <c r="A99" s="305">
        <f>IF(ISBLANK(D99),"",COUNTA($D$97:D99))</f>
        <v>2</v>
      </c>
      <c r="B99" s="295" t="s">
        <v>357</v>
      </c>
      <c r="C99" s="296" t="s">
        <v>6</v>
      </c>
      <c r="D99" s="262">
        <v>206</v>
      </c>
      <c r="E99" s="345"/>
      <c r="F99" s="263">
        <f>+D99*E99</f>
        <v>0</v>
      </c>
      <c r="G99" s="333"/>
      <c r="H99" s="333"/>
      <c r="I99" s="333"/>
    </row>
    <row r="100" spans="1:9" x14ac:dyDescent="0.25">
      <c r="A100" s="305" t="str">
        <f>IF(ISBLANK(D100),"",COUNTA($D$97:D100))</f>
        <v/>
      </c>
      <c r="B100" s="295"/>
      <c r="C100" s="296"/>
      <c r="D100" s="262"/>
      <c r="E100" s="253"/>
      <c r="F100" s="263"/>
    </row>
    <row r="101" spans="1:9" x14ac:dyDescent="0.25">
      <c r="A101" s="305">
        <f>IF(ISBLANK(D101),"",COUNTA($D$97:D101))</f>
        <v>3</v>
      </c>
      <c r="B101" s="295" t="s">
        <v>190</v>
      </c>
      <c r="C101" s="296" t="s">
        <v>7</v>
      </c>
      <c r="D101" s="262">
        <v>2</v>
      </c>
      <c r="E101" s="345"/>
      <c r="F101" s="263">
        <f>+D101*E101</f>
        <v>0</v>
      </c>
    </row>
    <row r="102" spans="1:9" x14ac:dyDescent="0.25">
      <c r="A102" s="305">
        <f>IF(ISBLANK(D102),"",COUNTA($D$97:D102))</f>
        <v>4</v>
      </c>
      <c r="B102" s="295" t="s">
        <v>109</v>
      </c>
      <c r="C102" s="296" t="s">
        <v>7</v>
      </c>
      <c r="D102" s="262">
        <v>18</v>
      </c>
      <c r="E102" s="345"/>
      <c r="F102" s="263">
        <f>+D102*E102</f>
        <v>0</v>
      </c>
    </row>
    <row r="103" spans="1:9" x14ac:dyDescent="0.25">
      <c r="A103" s="305" t="str">
        <f>IF(ISBLANK(D103),"",COUNTA($D$97:D103))</f>
        <v/>
      </c>
      <c r="B103" s="295"/>
      <c r="C103" s="296"/>
      <c r="D103" s="262"/>
      <c r="E103" s="253"/>
      <c r="F103" s="263"/>
    </row>
    <row r="104" spans="1:9" ht="60" x14ac:dyDescent="0.25">
      <c r="A104" s="305" t="str">
        <f>IF(ISBLANK(D104),"",COUNTA($D$97:D104))</f>
        <v/>
      </c>
      <c r="B104" s="295" t="s">
        <v>101</v>
      </c>
      <c r="C104" s="296"/>
      <c r="D104" s="262"/>
      <c r="E104" s="253"/>
      <c r="F104" s="263"/>
    </row>
    <row r="105" spans="1:9" x14ac:dyDescent="0.25">
      <c r="A105" s="305" t="str">
        <f>IF(ISBLANK(D105),"",COUNTA($D$97:D105))</f>
        <v/>
      </c>
      <c r="B105" s="295"/>
      <c r="C105" s="296"/>
      <c r="D105" s="262"/>
      <c r="E105" s="253"/>
      <c r="F105" s="263"/>
    </row>
    <row r="106" spans="1:9" x14ac:dyDescent="0.25">
      <c r="A106" s="305" t="str">
        <f>IF(ISBLANK(D106),"",COUNTA($D$97:D106))</f>
        <v/>
      </c>
      <c r="B106" s="334" t="s">
        <v>78</v>
      </c>
      <c r="C106" s="331"/>
      <c r="D106" s="332"/>
      <c r="E106" s="343"/>
      <c r="F106" s="335"/>
    </row>
    <row r="107" spans="1:9" x14ac:dyDescent="0.25">
      <c r="A107" s="305">
        <f>IF(ISBLANK(D107),"",COUNTA($D$97:D107))</f>
        <v>5</v>
      </c>
      <c r="B107" s="295" t="s">
        <v>134</v>
      </c>
      <c r="C107" s="261" t="s">
        <v>7</v>
      </c>
      <c r="D107" s="262">
        <v>1</v>
      </c>
      <c r="E107" s="345"/>
      <c r="F107" s="263">
        <f t="shared" ref="F107:F113" si="8">+D107*E107</f>
        <v>0</v>
      </c>
    </row>
    <row r="108" spans="1:9" x14ac:dyDescent="0.25">
      <c r="A108" s="305">
        <f>IF(ISBLANK(D108),"",COUNTA($D$97:D108))</f>
        <v>6</v>
      </c>
      <c r="B108" s="295" t="s">
        <v>135</v>
      </c>
      <c r="C108" s="261" t="s">
        <v>7</v>
      </c>
      <c r="D108" s="262">
        <v>3</v>
      </c>
      <c r="E108" s="345"/>
      <c r="F108" s="263">
        <f t="shared" si="8"/>
        <v>0</v>
      </c>
    </row>
    <row r="109" spans="1:9" x14ac:dyDescent="0.25">
      <c r="A109" s="305">
        <f>IF(ISBLANK(D109),"",COUNTA($D$97:D109))</f>
        <v>7</v>
      </c>
      <c r="B109" s="295" t="s">
        <v>159</v>
      </c>
      <c r="C109" s="261" t="s">
        <v>7</v>
      </c>
      <c r="D109" s="262">
        <v>2</v>
      </c>
      <c r="E109" s="345"/>
      <c r="F109" s="263">
        <f t="shared" si="8"/>
        <v>0</v>
      </c>
    </row>
    <row r="110" spans="1:9" x14ac:dyDescent="0.25">
      <c r="A110" s="305">
        <f>IF(ISBLANK(D110),"",COUNTA($D$97:D110))</f>
        <v>8</v>
      </c>
      <c r="B110" s="295" t="s">
        <v>81</v>
      </c>
      <c r="C110" s="261" t="s">
        <v>7</v>
      </c>
      <c r="D110" s="262">
        <v>1</v>
      </c>
      <c r="E110" s="345"/>
      <c r="F110" s="263">
        <f t="shared" si="8"/>
        <v>0</v>
      </c>
    </row>
    <row r="111" spans="1:9" x14ac:dyDescent="0.25">
      <c r="A111" s="305">
        <f>IF(ISBLANK(D111),"",COUNTA($D$97:D111))</f>
        <v>9</v>
      </c>
      <c r="B111" s="295" t="s">
        <v>136</v>
      </c>
      <c r="C111" s="261" t="s">
        <v>7</v>
      </c>
      <c r="D111" s="262">
        <v>3</v>
      </c>
      <c r="E111" s="345"/>
      <c r="F111" s="263">
        <f t="shared" si="8"/>
        <v>0</v>
      </c>
    </row>
    <row r="112" spans="1:9" x14ac:dyDescent="0.25">
      <c r="A112" s="305">
        <f>IF(ISBLANK(D112),"",COUNTA($D$97:D112))</f>
        <v>10</v>
      </c>
      <c r="B112" s="295" t="s">
        <v>160</v>
      </c>
      <c r="C112" s="261" t="s">
        <v>7</v>
      </c>
      <c r="D112" s="262">
        <v>4</v>
      </c>
      <c r="E112" s="345"/>
      <c r="F112" s="263">
        <f t="shared" si="8"/>
        <v>0</v>
      </c>
    </row>
    <row r="113" spans="1:6" x14ac:dyDescent="0.25">
      <c r="A113" s="305">
        <f>IF(ISBLANK(D113),"",COUNTA($D$97:D113))</f>
        <v>11</v>
      </c>
      <c r="B113" s="295" t="s">
        <v>138</v>
      </c>
      <c r="C113" s="261" t="s">
        <v>7</v>
      </c>
      <c r="D113" s="262">
        <v>4</v>
      </c>
      <c r="E113" s="345"/>
      <c r="F113" s="263">
        <f t="shared" si="8"/>
        <v>0</v>
      </c>
    </row>
    <row r="114" spans="1:6" x14ac:dyDescent="0.25">
      <c r="A114" s="305" t="str">
        <f>IF(ISBLANK(D114),"",COUNTA($D$97:D114))</f>
        <v/>
      </c>
      <c r="B114" s="295"/>
      <c r="C114" s="261"/>
      <c r="D114" s="262"/>
      <c r="E114" s="253"/>
      <c r="F114" s="263"/>
    </row>
    <row r="115" spans="1:6" ht="30" x14ac:dyDescent="0.25">
      <c r="A115" s="305" t="str">
        <f>IF(ISBLANK(D115),"",COUNTA($D$97:D115))</f>
        <v/>
      </c>
      <c r="B115" s="269" t="s">
        <v>133</v>
      </c>
      <c r="C115" s="296"/>
      <c r="D115" s="262"/>
      <c r="E115" s="253"/>
      <c r="F115" s="263"/>
    </row>
    <row r="116" spans="1:6" x14ac:dyDescent="0.25">
      <c r="A116" s="305">
        <f>IF(ISBLANK(D116),"",COUNTA($D$97:D116))</f>
        <v>12</v>
      </c>
      <c r="B116" s="295" t="s">
        <v>131</v>
      </c>
      <c r="C116" s="261" t="s">
        <v>7</v>
      </c>
      <c r="D116" s="262">
        <v>12</v>
      </c>
      <c r="E116" s="345"/>
      <c r="F116" s="263">
        <f t="shared" ref="F116:F119" si="9">+D116*E116</f>
        <v>0</v>
      </c>
    </row>
    <row r="117" spans="1:6" x14ac:dyDescent="0.25">
      <c r="A117" s="305">
        <f>IF(ISBLANK(D117),"",COUNTA($D$97:D117))</f>
        <v>13</v>
      </c>
      <c r="B117" s="295" t="s">
        <v>110</v>
      </c>
      <c r="C117" s="261" t="s">
        <v>7</v>
      </c>
      <c r="D117" s="262">
        <v>3</v>
      </c>
      <c r="E117" s="345"/>
      <c r="F117" s="263">
        <f t="shared" si="9"/>
        <v>0</v>
      </c>
    </row>
    <row r="118" spans="1:6" x14ac:dyDescent="0.25">
      <c r="A118" s="305">
        <f>IF(ISBLANK(D118),"",COUNTA($D$97:D118))</f>
        <v>14</v>
      </c>
      <c r="B118" s="295" t="s">
        <v>132</v>
      </c>
      <c r="C118" s="261" t="s">
        <v>7</v>
      </c>
      <c r="D118" s="262">
        <v>3</v>
      </c>
      <c r="E118" s="345"/>
      <c r="F118" s="263">
        <f t="shared" si="9"/>
        <v>0</v>
      </c>
    </row>
    <row r="119" spans="1:6" x14ac:dyDescent="0.25">
      <c r="A119" s="305">
        <f>IF(ISBLANK(D119),"",COUNTA($D$97:D119))</f>
        <v>15</v>
      </c>
      <c r="B119" s="295" t="s">
        <v>139</v>
      </c>
      <c r="C119" s="261" t="s">
        <v>7</v>
      </c>
      <c r="D119" s="262">
        <v>4</v>
      </c>
      <c r="E119" s="345"/>
      <c r="F119" s="263">
        <f t="shared" si="9"/>
        <v>0</v>
      </c>
    </row>
    <row r="120" spans="1:6" x14ac:dyDescent="0.25">
      <c r="A120" s="305">
        <f>IF(ISBLANK(D120),"",COUNTA($D$97:D120))</f>
        <v>16</v>
      </c>
      <c r="B120" s="295" t="s">
        <v>137</v>
      </c>
      <c r="C120" s="261" t="s">
        <v>7</v>
      </c>
      <c r="D120" s="262">
        <v>7</v>
      </c>
      <c r="E120" s="345"/>
      <c r="F120" s="263">
        <f>+D120*E120</f>
        <v>0</v>
      </c>
    </row>
    <row r="121" spans="1:6" x14ac:dyDescent="0.25">
      <c r="A121" s="305" t="str">
        <f>IF(ISBLANK(D121),"",COUNTA($D$97:D121))</f>
        <v/>
      </c>
      <c r="B121" s="269"/>
      <c r="C121" s="261"/>
      <c r="D121" s="262"/>
      <c r="E121" s="253"/>
      <c r="F121" s="263"/>
    </row>
    <row r="122" spans="1:6" x14ac:dyDescent="0.25">
      <c r="A122" s="305" t="str">
        <f>IF(ISBLANK(D122),"",COUNTA($D$97:D122))</f>
        <v/>
      </c>
      <c r="B122" s="269" t="s">
        <v>79</v>
      </c>
      <c r="C122" s="302"/>
      <c r="D122" s="262"/>
      <c r="E122" s="253"/>
      <c r="F122" s="263"/>
    </row>
    <row r="123" spans="1:6" x14ac:dyDescent="0.25">
      <c r="A123" s="305">
        <f>IF(ISBLANK(D123),"",COUNTA($D$97:D123))</f>
        <v>17</v>
      </c>
      <c r="B123" s="295" t="s">
        <v>140</v>
      </c>
      <c r="C123" s="261" t="s">
        <v>7</v>
      </c>
      <c r="D123" s="262">
        <v>2</v>
      </c>
      <c r="E123" s="345"/>
      <c r="F123" s="263">
        <f>+D123*E123</f>
        <v>0</v>
      </c>
    </row>
    <row r="124" spans="1:6" s="299" customFormat="1" x14ac:dyDescent="0.25">
      <c r="A124" s="305">
        <f>IF(ISBLANK(D124),"",COUNTA($D$97:D124))</f>
        <v>18</v>
      </c>
      <c r="B124" s="295" t="s">
        <v>141</v>
      </c>
      <c r="C124" s="296" t="s">
        <v>7</v>
      </c>
      <c r="D124" s="297">
        <v>8</v>
      </c>
      <c r="E124" s="345"/>
      <c r="F124" s="298">
        <f t="shared" ref="F124:F125" si="10">+D124*E124</f>
        <v>0</v>
      </c>
    </row>
    <row r="125" spans="1:6" s="299" customFormat="1" x14ac:dyDescent="0.25">
      <c r="A125" s="305">
        <f>IF(ISBLANK(D125),"",COUNTA($D$97:D125))</f>
        <v>19</v>
      </c>
      <c r="B125" s="295" t="s">
        <v>355</v>
      </c>
      <c r="C125" s="296" t="s">
        <v>7</v>
      </c>
      <c r="D125" s="297">
        <v>4</v>
      </c>
      <c r="E125" s="345"/>
      <c r="F125" s="298">
        <f t="shared" si="10"/>
        <v>0</v>
      </c>
    </row>
    <row r="126" spans="1:6" x14ac:dyDescent="0.25">
      <c r="A126" s="305" t="str">
        <f>IF(ISBLANK(D126),"",COUNTA($D$97:D126))</f>
        <v/>
      </c>
      <c r="B126" s="328"/>
      <c r="C126" s="261"/>
      <c r="D126" s="262"/>
      <c r="E126" s="253"/>
      <c r="F126" s="263"/>
    </row>
    <row r="127" spans="1:6" s="322" customFormat="1" x14ac:dyDescent="0.25">
      <c r="A127" s="305" t="str">
        <f>IF(ISBLANK(D127),"",COUNTA($D$97:D127))</f>
        <v/>
      </c>
      <c r="B127" s="269" t="s">
        <v>80</v>
      </c>
      <c r="C127" s="336"/>
      <c r="D127" s="262"/>
      <c r="E127" s="253"/>
      <c r="F127" s="263"/>
    </row>
    <row r="128" spans="1:6" ht="30" x14ac:dyDescent="0.25">
      <c r="A128" s="305" t="str">
        <f>IF(ISBLANK(D128),"",COUNTA($D$97:D128))</f>
        <v/>
      </c>
      <c r="B128" s="326" t="s">
        <v>163</v>
      </c>
      <c r="C128" s="261"/>
      <c r="D128" s="262"/>
      <c r="E128" s="344"/>
      <c r="F128" s="263"/>
    </row>
    <row r="129" spans="1:8" x14ac:dyDescent="0.25">
      <c r="A129" s="305">
        <f>IF(ISBLANK(D129),"",COUNTA($D$97:D129))</f>
        <v>20</v>
      </c>
      <c r="B129" s="326" t="s">
        <v>142</v>
      </c>
      <c r="C129" s="261" t="s">
        <v>7</v>
      </c>
      <c r="D129" s="262">
        <v>8</v>
      </c>
      <c r="E129" s="345"/>
      <c r="F129" s="263">
        <f>+D129*E129</f>
        <v>0</v>
      </c>
    </row>
    <row r="130" spans="1:8" x14ac:dyDescent="0.25">
      <c r="A130" s="305">
        <f>IF(ISBLANK(D130),"",COUNTA($D$97:D130))</f>
        <v>21</v>
      </c>
      <c r="B130" s="326" t="s">
        <v>191</v>
      </c>
      <c r="C130" s="261" t="s">
        <v>7</v>
      </c>
      <c r="D130" s="262">
        <v>1</v>
      </c>
      <c r="E130" s="345"/>
      <c r="F130" s="263">
        <f>+D130*E130</f>
        <v>0</v>
      </c>
    </row>
    <row r="131" spans="1:8" x14ac:dyDescent="0.25">
      <c r="A131" s="305">
        <f>IF(ISBLANK(D131),"",COUNTA($D$97:D131))</f>
        <v>22</v>
      </c>
      <c r="B131" s="326" t="s">
        <v>192</v>
      </c>
      <c r="C131" s="261" t="s">
        <v>7</v>
      </c>
      <c r="D131" s="262">
        <v>2</v>
      </c>
      <c r="E131" s="345"/>
      <c r="F131" s="263">
        <f>+D131*E131</f>
        <v>0</v>
      </c>
    </row>
    <row r="132" spans="1:8" ht="45.75" customHeight="1" x14ac:dyDescent="0.25">
      <c r="A132" s="305"/>
      <c r="B132" s="349" t="s">
        <v>358</v>
      </c>
      <c r="C132" s="347"/>
      <c r="D132" s="347"/>
      <c r="E132" s="348"/>
      <c r="F132" s="263"/>
      <c r="H132" s="333"/>
    </row>
    <row r="133" spans="1:8" x14ac:dyDescent="0.25">
      <c r="A133" s="305" t="str">
        <f>IF(ISBLANK(D133),"",COUNTA($D$97:D133))</f>
        <v/>
      </c>
      <c r="B133" s="326"/>
      <c r="C133" s="261"/>
      <c r="D133" s="262"/>
      <c r="E133" s="253"/>
      <c r="F133" s="263"/>
    </row>
    <row r="134" spans="1:8" ht="30" x14ac:dyDescent="0.25">
      <c r="A134" s="305" t="str">
        <f>IF(ISBLANK(D134),"",COUNTA($D$97:D134))</f>
        <v/>
      </c>
      <c r="B134" s="326" t="s">
        <v>193</v>
      </c>
      <c r="C134" s="261"/>
      <c r="D134" s="262"/>
      <c r="E134" s="344"/>
      <c r="F134" s="263"/>
    </row>
    <row r="135" spans="1:8" x14ac:dyDescent="0.25">
      <c r="A135" s="305">
        <f>IF(ISBLANK(D135),"",COUNTA($D$97:D135))</f>
        <v>23</v>
      </c>
      <c r="B135" s="326" t="s">
        <v>142</v>
      </c>
      <c r="C135" s="261" t="s">
        <v>7</v>
      </c>
      <c r="D135" s="262">
        <v>2</v>
      </c>
      <c r="E135" s="345"/>
      <c r="F135" s="263">
        <f>+D135*E135</f>
        <v>0</v>
      </c>
    </row>
    <row r="136" spans="1:8" x14ac:dyDescent="0.25">
      <c r="A136" s="305">
        <f>IF(ISBLANK(D136),"",COUNTA($D$97:D136))</f>
        <v>24</v>
      </c>
      <c r="B136" s="326" t="s">
        <v>192</v>
      </c>
      <c r="C136" s="261" t="s">
        <v>7</v>
      </c>
      <c r="D136" s="262">
        <v>2</v>
      </c>
      <c r="E136" s="345"/>
      <c r="F136" s="263">
        <f>+D136*E136</f>
        <v>0</v>
      </c>
    </row>
    <row r="137" spans="1:8" ht="45.75" customHeight="1" x14ac:dyDescent="0.25">
      <c r="A137" s="305"/>
      <c r="B137" s="349" t="s">
        <v>358</v>
      </c>
      <c r="C137" s="347"/>
      <c r="D137" s="347"/>
      <c r="E137" s="348"/>
      <c r="F137" s="263"/>
      <c r="H137" s="333"/>
    </row>
    <row r="138" spans="1:8" x14ac:dyDescent="0.25">
      <c r="A138" s="305" t="str">
        <f>IF(ISBLANK(D138),"",COUNTA($D$97:D138))</f>
        <v/>
      </c>
      <c r="B138" s="326"/>
      <c r="C138" s="261"/>
      <c r="D138" s="262"/>
      <c r="E138" s="253"/>
      <c r="F138" s="263"/>
    </row>
    <row r="139" spans="1:8" ht="30" x14ac:dyDescent="0.25">
      <c r="A139" s="305" t="str">
        <f>IF(ISBLANK(D139),"",COUNTA($D$97:D139))</f>
        <v/>
      </c>
      <c r="B139" s="326" t="s">
        <v>164</v>
      </c>
      <c r="C139" s="261"/>
      <c r="D139" s="262"/>
      <c r="E139" s="344"/>
      <c r="F139" s="263"/>
    </row>
    <row r="140" spans="1:8" x14ac:dyDescent="0.25">
      <c r="A140" s="305">
        <f>IF(ISBLANK(D140),"",COUNTA($D$97:D140))</f>
        <v>25</v>
      </c>
      <c r="B140" s="326" t="s">
        <v>142</v>
      </c>
      <c r="C140" s="261" t="s">
        <v>7</v>
      </c>
      <c r="D140" s="262">
        <v>3</v>
      </c>
      <c r="E140" s="345"/>
      <c r="F140" s="263">
        <f>+D140*E140</f>
        <v>0</v>
      </c>
    </row>
    <row r="141" spans="1:8" x14ac:dyDescent="0.25">
      <c r="A141" s="305">
        <f>IF(ISBLANK(D141),"",COUNTA($D$97:D141))</f>
        <v>26</v>
      </c>
      <c r="B141" s="326" t="s">
        <v>191</v>
      </c>
      <c r="C141" s="261" t="s">
        <v>7</v>
      </c>
      <c r="D141" s="262">
        <v>1</v>
      </c>
      <c r="E141" s="345"/>
      <c r="F141" s="263">
        <f>+D141*E141</f>
        <v>0</v>
      </c>
    </row>
    <row r="142" spans="1:8" ht="45.75" customHeight="1" x14ac:dyDescent="0.25">
      <c r="A142" s="305"/>
      <c r="B142" s="349" t="s">
        <v>358</v>
      </c>
      <c r="C142" s="347"/>
      <c r="D142" s="347"/>
      <c r="E142" s="348"/>
      <c r="F142" s="263"/>
      <c r="H142" s="333"/>
    </row>
    <row r="143" spans="1:8" x14ac:dyDescent="0.25">
      <c r="A143" s="305" t="str">
        <f>IF(ISBLANK(D143),"",COUNTA($D$97:D143))</f>
        <v/>
      </c>
      <c r="B143" s="326"/>
      <c r="C143" s="261"/>
      <c r="D143" s="262"/>
      <c r="E143" s="253"/>
      <c r="F143" s="263"/>
    </row>
    <row r="144" spans="1:8" ht="30.75" x14ac:dyDescent="0.25">
      <c r="A144" s="305">
        <f>IF(ISBLANK(D144),"",COUNTA($D$97:D144))</f>
        <v>27</v>
      </c>
      <c r="B144" s="323" t="s">
        <v>195</v>
      </c>
      <c r="C144" s="337" t="s">
        <v>7</v>
      </c>
      <c r="D144" s="262">
        <v>2</v>
      </c>
      <c r="E144" s="345"/>
      <c r="F144" s="263">
        <f>+D144*E144</f>
        <v>0</v>
      </c>
    </row>
    <row r="145" spans="1:8" ht="30.75" x14ac:dyDescent="0.25">
      <c r="A145" s="305">
        <f>IF(ISBLANK(D145),"",COUNTA($D$97:D145))</f>
        <v>28</v>
      </c>
      <c r="B145" s="323" t="s">
        <v>196</v>
      </c>
      <c r="C145" s="337" t="s">
        <v>7</v>
      </c>
      <c r="D145" s="262">
        <v>1</v>
      </c>
      <c r="E145" s="345"/>
      <c r="F145" s="263">
        <f>+D145*E145</f>
        <v>0</v>
      </c>
    </row>
    <row r="146" spans="1:8" x14ac:dyDescent="0.25">
      <c r="A146" s="305">
        <f>IF(ISBLANK(D146),"",COUNTA($D$97:D146))</f>
        <v>29</v>
      </c>
      <c r="B146" s="323" t="s">
        <v>197</v>
      </c>
      <c r="C146" s="337" t="s">
        <v>7</v>
      </c>
      <c r="D146" s="262">
        <v>1</v>
      </c>
      <c r="E146" s="345"/>
      <c r="F146" s="263">
        <f>+D146*E146</f>
        <v>0</v>
      </c>
    </row>
    <row r="147" spans="1:8" ht="45.75" customHeight="1" x14ac:dyDescent="0.25">
      <c r="A147" s="305"/>
      <c r="B147" s="349" t="s">
        <v>358</v>
      </c>
      <c r="C147" s="347"/>
      <c r="D147" s="347"/>
      <c r="E147" s="348"/>
      <c r="F147" s="263"/>
      <c r="H147" s="333"/>
    </row>
    <row r="148" spans="1:8" x14ac:dyDescent="0.25">
      <c r="A148" s="305" t="str">
        <f>IF(ISBLANK(D148),"",COUNTA($D$97:D148))</f>
        <v/>
      </c>
      <c r="B148" s="323"/>
      <c r="C148" s="337"/>
      <c r="D148" s="262"/>
      <c r="E148" s="253"/>
      <c r="F148" s="263"/>
    </row>
    <row r="149" spans="1:8" ht="30.75" x14ac:dyDescent="0.25">
      <c r="A149" s="305">
        <f>IF(ISBLANK(D149),"",COUNTA($D$97:D149))</f>
        <v>30</v>
      </c>
      <c r="B149" s="323" t="s">
        <v>194</v>
      </c>
      <c r="C149" s="337" t="s">
        <v>7</v>
      </c>
      <c r="D149" s="262">
        <v>1</v>
      </c>
      <c r="E149" s="345"/>
      <c r="F149" s="263">
        <f>+D149*E149</f>
        <v>0</v>
      </c>
    </row>
    <row r="150" spans="1:8" x14ac:dyDescent="0.25">
      <c r="A150" s="305" t="str">
        <f>IF(ISBLANK(D150),"",COUNTA($D$97:D150))</f>
        <v/>
      </c>
      <c r="B150" s="323"/>
      <c r="C150" s="337"/>
      <c r="D150" s="262"/>
      <c r="E150" s="253"/>
      <c r="F150" s="263"/>
    </row>
    <row r="151" spans="1:8" x14ac:dyDescent="0.25">
      <c r="A151" s="305">
        <f>IF(ISBLANK(D151),"",COUNTA($D$97:D151))</f>
        <v>31</v>
      </c>
      <c r="B151" s="323" t="s">
        <v>198</v>
      </c>
      <c r="C151" s="296" t="s">
        <v>6</v>
      </c>
      <c r="D151" s="262">
        <v>18</v>
      </c>
      <c r="E151" s="345"/>
      <c r="F151" s="263">
        <f>+D151*E151</f>
        <v>0</v>
      </c>
    </row>
    <row r="152" spans="1:8" x14ac:dyDescent="0.25">
      <c r="A152" s="305">
        <f>IF(ISBLANK(D152),"",COUNTA($D$97:D152))</f>
        <v>32</v>
      </c>
      <c r="B152" s="323" t="s">
        <v>199</v>
      </c>
      <c r="C152" s="337" t="s">
        <v>7</v>
      </c>
      <c r="D152" s="262">
        <v>9</v>
      </c>
      <c r="E152" s="345"/>
      <c r="F152" s="263">
        <f>+D152*E152</f>
        <v>0</v>
      </c>
    </row>
    <row r="153" spans="1:8" x14ac:dyDescent="0.25">
      <c r="A153" s="305">
        <f>IF(ISBLANK(D153),"",COUNTA($D$97:D153))</f>
        <v>33</v>
      </c>
      <c r="B153" s="323" t="s">
        <v>200</v>
      </c>
      <c r="C153" s="337" t="s">
        <v>7</v>
      </c>
      <c r="D153" s="262">
        <v>12</v>
      </c>
      <c r="E153" s="345"/>
      <c r="F153" s="263">
        <f>+D153*E153</f>
        <v>0</v>
      </c>
    </row>
    <row r="154" spans="1:8" x14ac:dyDescent="0.25">
      <c r="A154" s="305" t="str">
        <f>IF(ISBLANK(D154),"",COUNTA($D$97:D154))</f>
        <v/>
      </c>
      <c r="B154" s="323"/>
      <c r="C154" s="337"/>
      <c r="D154" s="262"/>
      <c r="E154" s="253"/>
      <c r="F154" s="263"/>
    </row>
    <row r="155" spans="1:8" ht="45.75" x14ac:dyDescent="0.25">
      <c r="A155" s="305">
        <f>IF(ISBLANK(D155),"",COUNTA($D$97:D155))</f>
        <v>34</v>
      </c>
      <c r="B155" s="323" t="s">
        <v>63</v>
      </c>
      <c r="C155" s="337" t="s">
        <v>7</v>
      </c>
      <c r="D155" s="262">
        <v>10</v>
      </c>
      <c r="E155" s="345"/>
      <c r="F155" s="263">
        <f t="shared" ref="F155:F157" si="11">+D155*E155</f>
        <v>0</v>
      </c>
    </row>
    <row r="156" spans="1:8" ht="47.45" customHeight="1" x14ac:dyDescent="0.25">
      <c r="A156" s="305">
        <f>IF(ISBLANK(D156),"",COUNTA($D$97:D156))</f>
        <v>35</v>
      </c>
      <c r="B156" s="323" t="s">
        <v>108</v>
      </c>
      <c r="C156" s="337" t="s">
        <v>7</v>
      </c>
      <c r="D156" s="262">
        <v>24</v>
      </c>
      <c r="E156" s="345"/>
      <c r="F156" s="263">
        <f t="shared" si="11"/>
        <v>0</v>
      </c>
    </row>
    <row r="157" spans="1:8" x14ac:dyDescent="0.25">
      <c r="A157" s="305">
        <f>IF(ISBLANK(D157),"",COUNTA($D$97:D157))</f>
        <v>36</v>
      </c>
      <c r="B157" s="269" t="s">
        <v>13</v>
      </c>
      <c r="C157" s="261" t="s">
        <v>7</v>
      </c>
      <c r="D157" s="262">
        <v>1</v>
      </c>
      <c r="E157" s="345"/>
      <c r="F157" s="263">
        <f t="shared" si="11"/>
        <v>0</v>
      </c>
    </row>
    <row r="158" spans="1:8" ht="60" x14ac:dyDescent="0.25">
      <c r="A158" s="305">
        <f>IF(ISBLANK(D158),"",COUNTA($D$97:D158))</f>
        <v>37</v>
      </c>
      <c r="B158" s="269" t="s">
        <v>8</v>
      </c>
      <c r="C158" s="262">
        <v>10</v>
      </c>
      <c r="D158" s="338">
        <v>1</v>
      </c>
      <c r="E158" s="253"/>
      <c r="F158" s="263">
        <f>SUM(F97:F157)*(C158/100)</f>
        <v>0</v>
      </c>
    </row>
    <row r="159" spans="1:8" x14ac:dyDescent="0.25">
      <c r="A159" s="339"/>
      <c r="B159" s="271" t="s">
        <v>35</v>
      </c>
      <c r="C159" s="272"/>
      <c r="D159" s="273"/>
      <c r="E159" s="254"/>
      <c r="F159" s="274">
        <f>SUM(F97:F158)</f>
        <v>0</v>
      </c>
    </row>
  </sheetData>
  <sheetProtection algorithmName="SHA-512" hashValue="82rMkiJUof7uzgGr4IfT8d+ZLPzl8QMmv3neLxECABcCRmrnNI7Q+226ou5aKVB+g/c1CTWVAJBlFk+nGC7RtA==" saltValue="1QqCMJvTl00ZrhnN0J4xPg==" spinCount="100000" sheet="1" objects="1" scenarios="1"/>
  <mergeCells count="5">
    <mergeCell ref="B98:E98"/>
    <mergeCell ref="B132:E132"/>
    <mergeCell ref="B137:E137"/>
    <mergeCell ref="B142:E142"/>
    <mergeCell ref="B147:E147"/>
  </mergeCells>
  <pageMargins left="0.70866141732283472" right="0.70866141732283472" top="0.74803149606299213" bottom="0.74803149606299213" header="0.31496062992125984" footer="0.31496062992125984"/>
  <pageSetup paperSize="9" scale="75" fitToHeight="0" orientation="portrait" r:id="rId1"/>
  <headerFooter>
    <oddFooter>&amp;CVodovod-V1&amp;R&amp;P</oddFooter>
  </headerFooter>
  <rowBreaks count="3" manualBreakCount="3">
    <brk id="28" max="5" man="1"/>
    <brk id="49" max="5" man="1"/>
    <brk id="93" max="5"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78"/>
  <sheetViews>
    <sheetView showZeros="0" view="pageBreakPreview" zoomScale="115" zoomScaleNormal="115" zoomScaleSheetLayoutView="115" workbookViewId="0">
      <selection activeCell="E58" activeCellId="3" sqref="E49:E50 E53 E55:E56 E58"/>
    </sheetView>
  </sheetViews>
  <sheetFormatPr defaultColWidth="9.140625" defaultRowHeight="12.75" x14ac:dyDescent="0.2"/>
  <cols>
    <col min="1" max="1" width="11.7109375" style="416" customWidth="1"/>
    <col min="2" max="2" width="50.7109375" style="417" customWidth="1"/>
    <col min="3" max="3" width="10.7109375" style="417" customWidth="1"/>
    <col min="4" max="4" width="10.7109375" style="418" customWidth="1"/>
    <col min="5" max="5" width="10.7109375" style="30" customWidth="1"/>
    <col min="6" max="6" width="10.7109375" style="419" customWidth="1"/>
    <col min="7" max="16384" width="9.140625" style="353"/>
  </cols>
  <sheetData>
    <row r="1" spans="1:6" ht="25.5" x14ac:dyDescent="0.2">
      <c r="A1" s="350" t="s">
        <v>21</v>
      </c>
      <c r="B1" s="350" t="s">
        <v>22</v>
      </c>
      <c r="C1" s="351" t="s">
        <v>23</v>
      </c>
      <c r="D1" s="352" t="s">
        <v>24</v>
      </c>
      <c r="E1" s="420" t="s">
        <v>25</v>
      </c>
      <c r="F1" s="352" t="s">
        <v>26</v>
      </c>
    </row>
    <row r="2" spans="1:6" x14ac:dyDescent="0.2">
      <c r="A2" s="350"/>
      <c r="B2" s="350" t="s">
        <v>209</v>
      </c>
      <c r="C2" s="350"/>
      <c r="D2" s="350"/>
      <c r="E2" s="421"/>
      <c r="F2" s="350"/>
    </row>
    <row r="3" spans="1:6" x14ac:dyDescent="0.2">
      <c r="A3" s="354" t="s">
        <v>27</v>
      </c>
      <c r="B3" s="355" t="s">
        <v>18</v>
      </c>
      <c r="C3" s="354"/>
      <c r="D3" s="356"/>
      <c r="E3" s="422"/>
      <c r="F3" s="357">
        <f>+F16</f>
        <v>0</v>
      </c>
    </row>
    <row r="4" spans="1:6" x14ac:dyDescent="0.2">
      <c r="A4" s="354" t="s">
        <v>28</v>
      </c>
      <c r="B4" s="355" t="s">
        <v>39</v>
      </c>
      <c r="C4" s="354"/>
      <c r="D4" s="356"/>
      <c r="E4" s="423"/>
      <c r="F4" s="357">
        <f>+F32</f>
        <v>0</v>
      </c>
    </row>
    <row r="5" spans="1:6" x14ac:dyDescent="0.2">
      <c r="A5" s="354" t="s">
        <v>29</v>
      </c>
      <c r="B5" s="355" t="s">
        <v>4</v>
      </c>
      <c r="C5" s="354"/>
      <c r="D5" s="356"/>
      <c r="E5" s="423"/>
      <c r="F5" s="357">
        <f>+F45</f>
        <v>0</v>
      </c>
    </row>
    <row r="6" spans="1:6" x14ac:dyDescent="0.2">
      <c r="A6" s="354" t="s">
        <v>37</v>
      </c>
      <c r="B6" s="355" t="s">
        <v>36</v>
      </c>
      <c r="C6" s="354"/>
      <c r="D6" s="356"/>
      <c r="E6" s="423"/>
      <c r="F6" s="357">
        <f>+F61</f>
        <v>0</v>
      </c>
    </row>
    <row r="7" spans="1:6" x14ac:dyDescent="0.2">
      <c r="A7" s="354"/>
      <c r="B7" s="359" t="s">
        <v>111</v>
      </c>
      <c r="C7" s="354"/>
      <c r="D7" s="356"/>
      <c r="E7" s="423"/>
      <c r="F7" s="360">
        <f>SUM(F3:F6)</f>
        <v>0</v>
      </c>
    </row>
    <row r="8" spans="1:6" x14ac:dyDescent="0.2">
      <c r="A8" s="361"/>
      <c r="B8" s="362"/>
      <c r="C8" s="362"/>
      <c r="D8" s="363"/>
      <c r="E8" s="423"/>
      <c r="F8" s="358"/>
    </row>
    <row r="9" spans="1:6" ht="15.75" x14ac:dyDescent="0.2">
      <c r="A9" s="286" t="s">
        <v>19</v>
      </c>
      <c r="B9" s="364"/>
      <c r="C9" s="364"/>
      <c r="D9" s="365"/>
      <c r="E9" s="423"/>
      <c r="F9" s="358"/>
    </row>
    <row r="10" spans="1:6" ht="38.25" x14ac:dyDescent="0.2">
      <c r="A10" s="32">
        <v>1</v>
      </c>
      <c r="B10" s="15" t="s">
        <v>94</v>
      </c>
      <c r="C10" s="16" t="s">
        <v>60</v>
      </c>
      <c r="D10" s="17">
        <v>2</v>
      </c>
      <c r="E10" s="425"/>
      <c r="F10" s="367">
        <f>E10*D10</f>
        <v>0</v>
      </c>
    </row>
    <row r="11" spans="1:6" ht="63.75" x14ac:dyDescent="0.2">
      <c r="A11" s="32">
        <v>2</v>
      </c>
      <c r="B11" s="15" t="s">
        <v>41</v>
      </c>
      <c r="C11" s="16" t="s">
        <v>7</v>
      </c>
      <c r="D11" s="17">
        <v>147</v>
      </c>
      <c r="E11" s="425"/>
      <c r="F11" s="367">
        <f>E11*D11</f>
        <v>0</v>
      </c>
    </row>
    <row r="12" spans="1:6" ht="76.5" x14ac:dyDescent="0.2">
      <c r="A12" s="32">
        <v>3</v>
      </c>
      <c r="B12" s="15" t="s">
        <v>161</v>
      </c>
      <c r="C12" s="16" t="s">
        <v>40</v>
      </c>
      <c r="D12" s="17">
        <v>82</v>
      </c>
      <c r="E12" s="425"/>
      <c r="F12" s="367">
        <f t="shared" ref="F12:F14" si="0">E12*D12</f>
        <v>0</v>
      </c>
    </row>
    <row r="13" spans="1:6" ht="25.5" x14ac:dyDescent="0.2">
      <c r="A13" s="32">
        <v>4</v>
      </c>
      <c r="B13" s="15" t="s">
        <v>43</v>
      </c>
      <c r="C13" s="16" t="s">
        <v>2</v>
      </c>
      <c r="D13" s="17">
        <v>15</v>
      </c>
      <c r="E13" s="425"/>
      <c r="F13" s="367">
        <f t="shared" si="0"/>
        <v>0</v>
      </c>
    </row>
    <row r="14" spans="1:6" ht="38.25" x14ac:dyDescent="0.2">
      <c r="A14" s="32">
        <v>5</v>
      </c>
      <c r="B14" s="15" t="s">
        <v>44</v>
      </c>
      <c r="C14" s="16" t="s">
        <v>11</v>
      </c>
      <c r="D14" s="17">
        <v>330</v>
      </c>
      <c r="E14" s="425"/>
      <c r="F14" s="367">
        <f t="shared" si="0"/>
        <v>0</v>
      </c>
    </row>
    <row r="15" spans="1:6" x14ac:dyDescent="0.2">
      <c r="A15" s="32">
        <v>6</v>
      </c>
      <c r="B15" s="15" t="s">
        <v>45</v>
      </c>
      <c r="C15" s="16">
        <v>10</v>
      </c>
      <c r="D15" s="17"/>
      <c r="E15" s="424"/>
      <c r="F15" s="367">
        <f>SUM(F10:F14)*(C15/100)</f>
        <v>0</v>
      </c>
    </row>
    <row r="16" spans="1:6" x14ac:dyDescent="0.2">
      <c r="A16" s="368"/>
      <c r="B16" s="369" t="s">
        <v>30</v>
      </c>
      <c r="C16" s="370"/>
      <c r="D16" s="371"/>
      <c r="E16" s="424"/>
      <c r="F16" s="372">
        <f>SUM(F10:F15)</f>
        <v>0</v>
      </c>
    </row>
    <row r="17" spans="1:6" s="375" customFormat="1" x14ac:dyDescent="0.2">
      <c r="A17" s="362"/>
      <c r="B17" s="363"/>
      <c r="C17" s="373"/>
      <c r="D17" s="374"/>
      <c r="E17" s="424"/>
      <c r="F17" s="367"/>
    </row>
    <row r="18" spans="1:6" s="377" customFormat="1" ht="15.75" x14ac:dyDescent="0.25">
      <c r="A18" s="286" t="s">
        <v>38</v>
      </c>
      <c r="B18" s="287"/>
      <c r="C18" s="272"/>
      <c r="D18" s="376"/>
      <c r="E18" s="424"/>
      <c r="F18" s="367"/>
    </row>
    <row r="19" spans="1:6" s="377" customFormat="1" x14ac:dyDescent="0.2">
      <c r="A19" s="18"/>
      <c r="B19" s="19" t="s">
        <v>3</v>
      </c>
      <c r="C19" s="20"/>
      <c r="D19" s="21"/>
      <c r="E19" s="424"/>
      <c r="F19" s="367"/>
    </row>
    <row r="20" spans="1:6" ht="174.6" customHeight="1" x14ac:dyDescent="0.2">
      <c r="A20" s="32">
        <v>1</v>
      </c>
      <c r="B20" s="15" t="s">
        <v>180</v>
      </c>
      <c r="C20" s="16" t="s">
        <v>6</v>
      </c>
      <c r="D20" s="17">
        <v>466</v>
      </c>
      <c r="E20" s="425"/>
      <c r="F20" s="367">
        <f>E20*D20</f>
        <v>0</v>
      </c>
    </row>
    <row r="21" spans="1:6" ht="216.75" x14ac:dyDescent="0.2">
      <c r="A21" s="32">
        <v>2</v>
      </c>
      <c r="B21" s="15" t="s">
        <v>181</v>
      </c>
      <c r="C21" s="16" t="s">
        <v>6</v>
      </c>
      <c r="D21" s="17">
        <v>60</v>
      </c>
      <c r="E21" s="425"/>
      <c r="F21" s="367">
        <f>E21*D21</f>
        <v>0</v>
      </c>
    </row>
    <row r="22" spans="1:6" ht="25.5" x14ac:dyDescent="0.2">
      <c r="A22" s="32">
        <v>3</v>
      </c>
      <c r="B22" s="15" t="s">
        <v>72</v>
      </c>
      <c r="C22" s="16" t="s">
        <v>5</v>
      </c>
      <c r="D22" s="17">
        <v>393</v>
      </c>
      <c r="E22" s="425"/>
      <c r="F22" s="367">
        <f t="shared" ref="F22:F25" si="1">E22*D22</f>
        <v>0</v>
      </c>
    </row>
    <row r="23" spans="1:6" ht="38.25" x14ac:dyDescent="0.2">
      <c r="A23" s="32">
        <v>5</v>
      </c>
      <c r="B23" s="15" t="s">
        <v>70</v>
      </c>
      <c r="C23" s="16" t="s">
        <v>17</v>
      </c>
      <c r="D23" s="17">
        <v>30</v>
      </c>
      <c r="E23" s="425"/>
      <c r="F23" s="367">
        <f t="shared" si="1"/>
        <v>0</v>
      </c>
    </row>
    <row r="24" spans="1:6" ht="25.5" x14ac:dyDescent="0.2">
      <c r="A24" s="32">
        <v>6</v>
      </c>
      <c r="B24" s="15" t="s">
        <v>71</v>
      </c>
      <c r="C24" s="16" t="s">
        <v>17</v>
      </c>
      <c r="D24" s="17">
        <v>2</v>
      </c>
      <c r="E24" s="425"/>
      <c r="F24" s="367">
        <f t="shared" si="1"/>
        <v>0</v>
      </c>
    </row>
    <row r="25" spans="1:6" ht="51" x14ac:dyDescent="0.2">
      <c r="A25" s="32">
        <v>8</v>
      </c>
      <c r="B25" s="15" t="s">
        <v>95</v>
      </c>
      <c r="C25" s="16" t="s">
        <v>11</v>
      </c>
      <c r="D25" s="17">
        <v>510</v>
      </c>
      <c r="E25" s="425"/>
      <c r="F25" s="367">
        <f t="shared" si="1"/>
        <v>0</v>
      </c>
    </row>
    <row r="26" spans="1:6" x14ac:dyDescent="0.2">
      <c r="A26" s="32"/>
      <c r="B26" s="19" t="s">
        <v>46</v>
      </c>
      <c r="C26" s="20"/>
      <c r="D26" s="21">
        <v>0</v>
      </c>
      <c r="E26" s="424"/>
      <c r="F26" s="367"/>
    </row>
    <row r="27" spans="1:6" ht="25.5" x14ac:dyDescent="0.2">
      <c r="A27" s="32">
        <v>10</v>
      </c>
      <c r="B27" s="15" t="s">
        <v>47</v>
      </c>
      <c r="C27" s="16" t="s">
        <v>7</v>
      </c>
      <c r="D27" s="17">
        <v>32</v>
      </c>
      <c r="E27" s="425"/>
      <c r="F27" s="367">
        <f>E27*D27</f>
        <v>0</v>
      </c>
    </row>
    <row r="28" spans="1:6" x14ac:dyDescent="0.2">
      <c r="A28" s="32"/>
      <c r="B28" s="19" t="s">
        <v>48</v>
      </c>
      <c r="C28" s="16"/>
      <c r="D28" s="17">
        <v>0</v>
      </c>
      <c r="E28" s="424"/>
      <c r="F28" s="367"/>
    </row>
    <row r="29" spans="1:6" s="378" customFormat="1" ht="14.25" x14ac:dyDescent="0.2">
      <c r="A29" s="32">
        <v>12</v>
      </c>
      <c r="B29" s="22" t="s">
        <v>49</v>
      </c>
      <c r="C29" s="16" t="s">
        <v>162</v>
      </c>
      <c r="D29" s="17">
        <v>530</v>
      </c>
      <c r="E29" s="425"/>
      <c r="F29" s="367">
        <f>E29*D29</f>
        <v>0</v>
      </c>
    </row>
    <row r="30" spans="1:6" s="378" customFormat="1" x14ac:dyDescent="0.2">
      <c r="A30" s="32">
        <v>13</v>
      </c>
      <c r="B30" s="22" t="s">
        <v>50</v>
      </c>
      <c r="C30" s="16" t="s">
        <v>7</v>
      </c>
      <c r="D30" s="17">
        <v>32</v>
      </c>
      <c r="E30" s="425"/>
      <c r="F30" s="367">
        <f>E30*D30</f>
        <v>0</v>
      </c>
    </row>
    <row r="31" spans="1:6" x14ac:dyDescent="0.2">
      <c r="A31" s="32">
        <v>14</v>
      </c>
      <c r="B31" s="15" t="s">
        <v>51</v>
      </c>
      <c r="C31" s="16">
        <v>10</v>
      </c>
      <c r="D31" s="17"/>
      <c r="E31" s="424"/>
      <c r="F31" s="367">
        <f>SUM(F20:F30)*(C31/100)</f>
        <v>0</v>
      </c>
    </row>
    <row r="32" spans="1:6" x14ac:dyDescent="0.2">
      <c r="A32" s="368"/>
      <c r="B32" s="369" t="s">
        <v>31</v>
      </c>
      <c r="C32" s="370"/>
      <c r="D32" s="371"/>
      <c r="E32" s="424"/>
      <c r="F32" s="372">
        <f>SUM(F20:F31)</f>
        <v>0</v>
      </c>
    </row>
    <row r="33" spans="1:6" x14ac:dyDescent="0.2">
      <c r="A33" s="379"/>
      <c r="B33" s="368"/>
      <c r="C33" s="370"/>
      <c r="D33" s="380"/>
      <c r="E33" s="424"/>
      <c r="F33" s="367"/>
    </row>
    <row r="34" spans="1:6" ht="15.75" x14ac:dyDescent="0.25">
      <c r="A34" s="381" t="s">
        <v>33</v>
      </c>
      <c r="B34" s="382"/>
      <c r="C34" s="272"/>
      <c r="D34" s="376"/>
      <c r="E34" s="424"/>
      <c r="F34" s="367"/>
    </row>
    <row r="35" spans="1:6" ht="51" x14ac:dyDescent="0.2">
      <c r="A35" s="32">
        <v>1</v>
      </c>
      <c r="B35" s="15" t="s">
        <v>184</v>
      </c>
      <c r="C35" s="16" t="s">
        <v>7</v>
      </c>
      <c r="D35" s="366">
        <v>32</v>
      </c>
      <c r="E35" s="425"/>
      <c r="F35" s="367">
        <f t="shared" ref="F35:F42" si="2">E35*D35</f>
        <v>0</v>
      </c>
    </row>
    <row r="36" spans="1:6" ht="51" x14ac:dyDescent="0.2">
      <c r="A36" s="32">
        <v>2</v>
      </c>
      <c r="B36" s="15" t="s">
        <v>169</v>
      </c>
      <c r="C36" s="16" t="s">
        <v>6</v>
      </c>
      <c r="D36" s="366">
        <v>526</v>
      </c>
      <c r="E36" s="425"/>
      <c r="F36" s="367">
        <f t="shared" si="2"/>
        <v>0</v>
      </c>
    </row>
    <row r="37" spans="1:6" ht="25.5" x14ac:dyDescent="0.2">
      <c r="A37" s="32">
        <v>3</v>
      </c>
      <c r="B37" s="15" t="s">
        <v>183</v>
      </c>
      <c r="C37" s="16" t="s">
        <v>6</v>
      </c>
      <c r="D37" s="366">
        <v>526</v>
      </c>
      <c r="E37" s="425"/>
      <c r="F37" s="367">
        <f t="shared" si="2"/>
        <v>0</v>
      </c>
    </row>
    <row r="38" spans="1:6" x14ac:dyDescent="0.2">
      <c r="A38" s="32">
        <v>4</v>
      </c>
      <c r="B38" s="15" t="s">
        <v>185</v>
      </c>
      <c r="C38" s="16" t="s">
        <v>7</v>
      </c>
      <c r="D38" s="366">
        <v>32</v>
      </c>
      <c r="E38" s="425"/>
      <c r="F38" s="367">
        <f t="shared" si="2"/>
        <v>0</v>
      </c>
    </row>
    <row r="39" spans="1:6" x14ac:dyDescent="0.2">
      <c r="A39" s="32">
        <v>5</v>
      </c>
      <c r="B39" s="15" t="s">
        <v>96</v>
      </c>
      <c r="C39" s="16" t="s">
        <v>7</v>
      </c>
      <c r="D39" s="366">
        <v>32</v>
      </c>
      <c r="E39" s="425"/>
      <c r="F39" s="367">
        <f t="shared" si="2"/>
        <v>0</v>
      </c>
    </row>
    <row r="40" spans="1:6" ht="38.25" x14ac:dyDescent="0.2">
      <c r="A40" s="32">
        <v>6</v>
      </c>
      <c r="B40" s="15" t="s">
        <v>182</v>
      </c>
      <c r="C40" s="16" t="s">
        <v>7</v>
      </c>
      <c r="D40" s="17">
        <v>32</v>
      </c>
      <c r="E40" s="425"/>
      <c r="F40" s="367">
        <f t="shared" si="2"/>
        <v>0</v>
      </c>
    </row>
    <row r="41" spans="1:6" ht="38.25" x14ac:dyDescent="0.2">
      <c r="A41" s="32">
        <v>7</v>
      </c>
      <c r="B41" s="15" t="s">
        <v>52</v>
      </c>
      <c r="C41" s="16" t="s">
        <v>7</v>
      </c>
      <c r="D41" s="17">
        <v>32</v>
      </c>
      <c r="E41" s="425"/>
      <c r="F41" s="367">
        <f t="shared" si="2"/>
        <v>0</v>
      </c>
    </row>
    <row r="42" spans="1:6" ht="38.25" x14ac:dyDescent="0.2">
      <c r="A42" s="32">
        <v>8</v>
      </c>
      <c r="B42" s="15" t="s">
        <v>53</v>
      </c>
      <c r="C42" s="16" t="s">
        <v>7</v>
      </c>
      <c r="D42" s="17">
        <v>32</v>
      </c>
      <c r="E42" s="425"/>
      <c r="F42" s="367">
        <f t="shared" si="2"/>
        <v>0</v>
      </c>
    </row>
    <row r="43" spans="1:6" s="384" customFormat="1" ht="54.6" customHeight="1" x14ac:dyDescent="0.2">
      <c r="A43" s="32">
        <v>9</v>
      </c>
      <c r="B43" s="15" t="s">
        <v>176</v>
      </c>
      <c r="C43" s="23" t="s">
        <v>40</v>
      </c>
      <c r="D43" s="366">
        <v>526</v>
      </c>
      <c r="E43" s="426"/>
      <c r="F43" s="383">
        <f>E43*D43</f>
        <v>0</v>
      </c>
    </row>
    <row r="44" spans="1:6" x14ac:dyDescent="0.2">
      <c r="A44" s="32">
        <v>10</v>
      </c>
      <c r="B44" s="15" t="s">
        <v>64</v>
      </c>
      <c r="C44" s="16">
        <v>10</v>
      </c>
      <c r="D44" s="17"/>
      <c r="E44" s="424"/>
      <c r="F44" s="367">
        <f>SUM(F35:F43)*(C44/100)</f>
        <v>0</v>
      </c>
    </row>
    <row r="45" spans="1:6" x14ac:dyDescent="0.2">
      <c r="A45" s="385"/>
      <c r="B45" s="369" t="s">
        <v>32</v>
      </c>
      <c r="C45" s="370"/>
      <c r="D45" s="371"/>
      <c r="E45" s="424"/>
      <c r="F45" s="372">
        <f>SUM(F35:F44)</f>
        <v>0</v>
      </c>
    </row>
    <row r="46" spans="1:6" x14ac:dyDescent="0.2">
      <c r="A46" s="368"/>
      <c r="B46" s="369"/>
      <c r="C46" s="370"/>
      <c r="D46" s="371"/>
      <c r="E46" s="424"/>
      <c r="F46" s="367"/>
    </row>
    <row r="47" spans="1:6" ht="15.75" x14ac:dyDescent="0.25">
      <c r="A47" s="381" t="s">
        <v>34</v>
      </c>
      <c r="B47" s="330"/>
      <c r="C47" s="386"/>
      <c r="D47" s="387"/>
      <c r="E47" s="424"/>
      <c r="F47" s="367"/>
    </row>
    <row r="48" spans="1:6" x14ac:dyDescent="0.2">
      <c r="A48" s="24"/>
      <c r="B48" s="24" t="s">
        <v>87</v>
      </c>
      <c r="C48" s="23"/>
      <c r="D48" s="17"/>
      <c r="E48" s="424"/>
      <c r="F48" s="367"/>
    </row>
    <row r="49" spans="1:6" x14ac:dyDescent="0.2">
      <c r="A49" s="32">
        <f>IF(ISBLANK(D49),"",COUNTA($D$49:D49))</f>
        <v>1</v>
      </c>
      <c r="B49" s="24" t="s">
        <v>177</v>
      </c>
      <c r="C49" s="16" t="s">
        <v>40</v>
      </c>
      <c r="D49" s="17">
        <v>536</v>
      </c>
      <c r="E49" s="425"/>
      <c r="F49" s="367">
        <f t="shared" ref="F49:F50" si="3">E49*D49</f>
        <v>0</v>
      </c>
    </row>
    <row r="50" spans="1:6" x14ac:dyDescent="0.2">
      <c r="A50" s="32">
        <f>IF(ISBLANK(D50),"",COUNTA($D$49:D50))</f>
        <v>2</v>
      </c>
      <c r="B50" s="24" t="s">
        <v>178</v>
      </c>
      <c r="C50" s="16" t="s">
        <v>40</v>
      </c>
      <c r="D50" s="17">
        <v>537</v>
      </c>
      <c r="E50" s="425"/>
      <c r="F50" s="367">
        <f t="shared" si="3"/>
        <v>0</v>
      </c>
    </row>
    <row r="51" spans="1:6" x14ac:dyDescent="0.2">
      <c r="A51" s="32" t="str">
        <f>IF(ISBLANK(D51),"",COUNTA($D$49:D51))</f>
        <v/>
      </c>
      <c r="B51" s="388"/>
      <c r="C51" s="389"/>
      <c r="D51" s="390"/>
      <c r="E51" s="424"/>
      <c r="F51" s="367"/>
    </row>
    <row r="52" spans="1:6" ht="51" x14ac:dyDescent="0.2">
      <c r="A52" s="32" t="str">
        <f>IF(ISBLANK(D52),"",COUNTA($D$49:D52))</f>
        <v/>
      </c>
      <c r="B52" s="15" t="s">
        <v>88</v>
      </c>
      <c r="C52" s="389"/>
      <c r="D52" s="390"/>
      <c r="E52" s="424"/>
      <c r="F52" s="367"/>
    </row>
    <row r="53" spans="1:6" x14ac:dyDescent="0.2">
      <c r="A53" s="32">
        <f>IF(ISBLANK(D53),"",COUNTA($D$49:D53))</f>
        <v>3</v>
      </c>
      <c r="B53" s="15" t="s">
        <v>179</v>
      </c>
      <c r="C53" s="16" t="s">
        <v>7</v>
      </c>
      <c r="D53" s="17">
        <v>32</v>
      </c>
      <c r="E53" s="425"/>
      <c r="F53" s="367">
        <f>E53*D53</f>
        <v>0</v>
      </c>
    </row>
    <row r="54" spans="1:6" x14ac:dyDescent="0.2">
      <c r="A54" s="32">
        <f>IF(ISBLANK(D54),"",COUNTA($D$49:D54))</f>
        <v>4</v>
      </c>
      <c r="B54" s="15"/>
      <c r="C54" s="16"/>
      <c r="D54" s="17">
        <v>0</v>
      </c>
      <c r="E54" s="424"/>
      <c r="F54" s="367"/>
    </row>
    <row r="55" spans="1:6" x14ac:dyDescent="0.2">
      <c r="A55" s="32">
        <f>IF(ISBLANK(D55),"",COUNTA($D$49:D55))</f>
        <v>5</v>
      </c>
      <c r="B55" s="15" t="s">
        <v>97</v>
      </c>
      <c r="C55" s="16" t="s">
        <v>7</v>
      </c>
      <c r="D55" s="17">
        <v>32</v>
      </c>
      <c r="E55" s="425"/>
      <c r="F55" s="367">
        <f>E55*D55</f>
        <v>0</v>
      </c>
    </row>
    <row r="56" spans="1:6" x14ac:dyDescent="0.2">
      <c r="A56" s="32">
        <f>IF(ISBLANK(D56),"",COUNTA($D$49:D56))</f>
        <v>6</v>
      </c>
      <c r="B56" s="15" t="s">
        <v>98</v>
      </c>
      <c r="C56" s="16" t="s">
        <v>7</v>
      </c>
      <c r="D56" s="17">
        <v>32</v>
      </c>
      <c r="E56" s="425"/>
      <c r="F56" s="367">
        <f>E56*D56</f>
        <v>0</v>
      </c>
    </row>
    <row r="57" spans="1:6" x14ac:dyDescent="0.2">
      <c r="A57" s="32">
        <f>IF(ISBLANK(D57),"",COUNTA($D$49:D57))</f>
        <v>7</v>
      </c>
      <c r="B57" s="15"/>
      <c r="C57" s="389"/>
      <c r="D57" s="389">
        <v>0</v>
      </c>
      <c r="E57" s="424"/>
      <c r="F57" s="367"/>
    </row>
    <row r="58" spans="1:6" ht="127.5" x14ac:dyDescent="0.2">
      <c r="A58" s="32">
        <f>IF(ISBLANK(D58),"",COUNTA($D$49:D58))</f>
        <v>8</v>
      </c>
      <c r="B58" s="15" t="s">
        <v>92</v>
      </c>
      <c r="C58" s="16" t="s">
        <v>60</v>
      </c>
      <c r="D58" s="17">
        <v>32</v>
      </c>
      <c r="E58" s="425"/>
      <c r="F58" s="367">
        <f>E58*D58</f>
        <v>0</v>
      </c>
    </row>
    <row r="59" spans="1:6" x14ac:dyDescent="0.2">
      <c r="A59" s="32" t="str">
        <f>IF(ISBLANK(D59),"",COUNTA($D$49:D59))</f>
        <v/>
      </c>
      <c r="B59" s="15"/>
      <c r="C59" s="389"/>
      <c r="D59" s="389"/>
      <c r="E59" s="424"/>
      <c r="F59" s="367"/>
    </row>
    <row r="60" spans="1:6" x14ac:dyDescent="0.2">
      <c r="A60" s="32">
        <f>IF(ISBLANK(D60),"",COUNTA($D$49:D60))</f>
        <v>9</v>
      </c>
      <c r="B60" s="15" t="s">
        <v>54</v>
      </c>
      <c r="C60" s="16">
        <v>10</v>
      </c>
      <c r="D60" s="17">
        <v>1</v>
      </c>
      <c r="E60" s="424"/>
      <c r="F60" s="367">
        <f>SUM(F49:F59)*(C60/100)</f>
        <v>0</v>
      </c>
    </row>
    <row r="61" spans="1:6" s="394" customFormat="1" x14ac:dyDescent="0.2">
      <c r="A61" s="391"/>
      <c r="B61" s="369" t="s">
        <v>35</v>
      </c>
      <c r="C61" s="392"/>
      <c r="D61" s="393"/>
      <c r="E61" s="424"/>
      <c r="F61" s="372">
        <f>SUM(F49:F60)</f>
        <v>0</v>
      </c>
    </row>
    <row r="62" spans="1:6" s="394" customFormat="1" x14ac:dyDescent="0.2">
      <c r="A62" s="395"/>
      <c r="B62" s="396"/>
      <c r="C62" s="397"/>
      <c r="D62" s="398"/>
      <c r="E62" s="25"/>
      <c r="F62" s="399"/>
    </row>
    <row r="63" spans="1:6" s="394" customFormat="1" x14ac:dyDescent="0.2">
      <c r="A63" s="395"/>
      <c r="B63" s="396"/>
      <c r="C63" s="397"/>
      <c r="D63" s="398"/>
      <c r="E63" s="25"/>
      <c r="F63" s="399"/>
    </row>
    <row r="64" spans="1:6" s="394" customFormat="1" x14ac:dyDescent="0.2">
      <c r="A64" s="395"/>
      <c r="B64" s="396"/>
      <c r="C64" s="397"/>
      <c r="D64" s="398"/>
      <c r="E64" s="25"/>
      <c r="F64" s="399"/>
    </row>
    <row r="65" spans="1:6" s="394" customFormat="1" ht="20.25" x14ac:dyDescent="0.3">
      <c r="A65" s="400"/>
      <c r="B65" s="401"/>
      <c r="C65" s="402"/>
      <c r="D65" s="403"/>
      <c r="E65" s="26"/>
      <c r="F65" s="404"/>
    </row>
    <row r="66" spans="1:6" s="394" customFormat="1" x14ac:dyDescent="0.2">
      <c r="A66" s="405"/>
      <c r="B66" s="406"/>
      <c r="C66" s="407"/>
      <c r="D66" s="408"/>
      <c r="E66" s="27"/>
      <c r="F66" s="409"/>
    </row>
    <row r="67" spans="1:6" s="394" customFormat="1" x14ac:dyDescent="0.2">
      <c r="A67" s="410"/>
      <c r="B67" s="411"/>
      <c r="C67" s="412"/>
      <c r="D67" s="413"/>
      <c r="E67" s="29"/>
      <c r="F67" s="414"/>
    </row>
    <row r="68" spans="1:6" s="394" customFormat="1" x14ac:dyDescent="0.2">
      <c r="A68" s="410"/>
      <c r="B68" s="411"/>
      <c r="C68" s="412"/>
      <c r="D68" s="413"/>
      <c r="E68" s="29"/>
      <c r="F68" s="414"/>
    </row>
    <row r="69" spans="1:6" s="394" customFormat="1" x14ac:dyDescent="0.2">
      <c r="A69" s="410"/>
      <c r="B69" s="411"/>
      <c r="C69" s="412"/>
      <c r="D69" s="413"/>
      <c r="E69" s="29"/>
      <c r="F69" s="414"/>
    </row>
    <row r="70" spans="1:6" s="394" customFormat="1" x14ac:dyDescent="0.2">
      <c r="A70" s="410"/>
      <c r="B70" s="411"/>
      <c r="C70" s="412"/>
      <c r="D70" s="413"/>
      <c r="E70" s="29"/>
      <c r="F70" s="414"/>
    </row>
    <row r="71" spans="1:6" s="394" customFormat="1" x14ac:dyDescent="0.2">
      <c r="A71" s="410"/>
      <c r="B71" s="411"/>
      <c r="C71" s="412"/>
      <c r="D71" s="413"/>
      <c r="E71" s="29"/>
      <c r="F71" s="414"/>
    </row>
    <row r="72" spans="1:6" s="394" customFormat="1" x14ac:dyDescent="0.2">
      <c r="A72" s="415"/>
      <c r="B72" s="410"/>
      <c r="C72" s="410"/>
      <c r="D72" s="411"/>
      <c r="E72" s="28"/>
      <c r="F72" s="413"/>
    </row>
    <row r="73" spans="1:6" s="394" customFormat="1" x14ac:dyDescent="0.2">
      <c r="A73" s="415"/>
      <c r="B73" s="410"/>
      <c r="C73" s="410"/>
      <c r="D73" s="411"/>
      <c r="E73" s="28"/>
      <c r="F73" s="413"/>
    </row>
    <row r="74" spans="1:6" s="394" customFormat="1" x14ac:dyDescent="0.2">
      <c r="A74" s="415"/>
      <c r="B74" s="410"/>
      <c r="C74" s="410"/>
      <c r="D74" s="411"/>
      <c r="E74" s="28"/>
      <c r="F74" s="413"/>
    </row>
    <row r="75" spans="1:6" s="394" customFormat="1" x14ac:dyDescent="0.2">
      <c r="A75" s="415"/>
      <c r="B75" s="410"/>
      <c r="C75" s="410"/>
      <c r="D75" s="411"/>
      <c r="E75" s="28"/>
      <c r="F75" s="413"/>
    </row>
    <row r="76" spans="1:6" s="394" customFormat="1" x14ac:dyDescent="0.2">
      <c r="A76" s="415"/>
      <c r="B76" s="410"/>
      <c r="C76" s="410"/>
      <c r="D76" s="411"/>
      <c r="E76" s="28"/>
      <c r="F76" s="413"/>
    </row>
    <row r="77" spans="1:6" s="394" customFormat="1" x14ac:dyDescent="0.2">
      <c r="A77" s="415"/>
      <c r="B77" s="410"/>
      <c r="C77" s="410"/>
      <c r="D77" s="411"/>
      <c r="E77" s="28"/>
      <c r="F77" s="413"/>
    </row>
    <row r="78" spans="1:6" s="394" customFormat="1" x14ac:dyDescent="0.2">
      <c r="A78" s="415"/>
      <c r="B78" s="410"/>
      <c r="C78" s="410"/>
      <c r="D78" s="411"/>
      <c r="E78" s="28"/>
      <c r="F78" s="413"/>
    </row>
  </sheetData>
  <sheetProtection algorithmName="SHA-512" hashValue="1W1gFphhr1S60DE5ZGs31X//oMj9WTj123YTDL1tdzWMrDwoX5ry2y1SxRCgo1qmGzzUvCUmEqq2vnLH8xCt8A==" saltValue="EUy5YTbBzRkRd4L+mDoCVQ==" spinCount="100000" sheet="1" objects="1" scenarios="1"/>
  <conditionalFormatting sqref="E10 E12:E14 E49:E50 E53 E35:E43 E22:E24">
    <cfRule type="expression" dxfId="8" priority="6">
      <formula>E10=""</formula>
    </cfRule>
  </conditionalFormatting>
  <conditionalFormatting sqref="E29:E30 E27">
    <cfRule type="expression" dxfId="7" priority="5">
      <formula>E27=""</formula>
    </cfRule>
  </conditionalFormatting>
  <conditionalFormatting sqref="E21">
    <cfRule type="expression" dxfId="6" priority="4">
      <formula>E21=""</formula>
    </cfRule>
  </conditionalFormatting>
  <conditionalFormatting sqref="E58">
    <cfRule type="expression" dxfId="5" priority="3">
      <formula>E58=""</formula>
    </cfRule>
  </conditionalFormatting>
  <conditionalFormatting sqref="E25">
    <cfRule type="expression" dxfId="4" priority="2">
      <formula>E25=""</formula>
    </cfRule>
  </conditionalFormatting>
  <conditionalFormatting sqref="E20">
    <cfRule type="expression" dxfId="3" priority="1">
      <formula>E20=""</formula>
    </cfRule>
  </conditionalFormatting>
  <pageMargins left="0.70866141732283472" right="0.70866141732283472" top="0.74803149606299213" bottom="0.74803149606299213" header="0.31496062992125984" footer="0.31496062992125984"/>
  <pageSetup paperSize="9" scale="83" fitToHeight="0" orientation="portrait" r:id="rId1"/>
  <headerFooter>
    <oddFooter>&amp;Cvodovod-priključki&amp;R&amp;P</oddFooter>
  </headerFooter>
  <rowBreaks count="3" manualBreakCount="3">
    <brk id="16" max="16383" man="1"/>
    <brk id="32" max="16383" man="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28"/>
  <sheetViews>
    <sheetView showZeros="0" view="pageBreakPreview" zoomScale="85" zoomScaleNormal="85" zoomScaleSheetLayoutView="85" workbookViewId="0">
      <selection activeCell="E9" sqref="E9"/>
    </sheetView>
  </sheetViews>
  <sheetFormatPr defaultColWidth="9.140625" defaultRowHeight="15.75" x14ac:dyDescent="0.25"/>
  <cols>
    <col min="1" max="1" width="11.7109375" style="446" customWidth="1"/>
    <col min="2" max="2" width="56.28515625" style="276" customWidth="1"/>
    <col min="3" max="3" width="10.5703125" style="276" customWidth="1"/>
    <col min="4" max="4" width="12.140625" style="277" customWidth="1"/>
    <col min="5" max="5" width="11.7109375" style="224" customWidth="1"/>
    <col min="6" max="6" width="13.5703125" style="278" customWidth="1"/>
    <col min="7" max="16384" width="9.140625" style="279"/>
  </cols>
  <sheetData>
    <row r="1" spans="1:6" ht="47.25" x14ac:dyDescent="0.25">
      <c r="A1" s="427" t="s">
        <v>21</v>
      </c>
      <c r="B1" s="255" t="s">
        <v>22</v>
      </c>
      <c r="C1" s="256" t="s">
        <v>23</v>
      </c>
      <c r="D1" s="257" t="s">
        <v>24</v>
      </c>
      <c r="E1" s="251" t="s">
        <v>25</v>
      </c>
      <c r="F1" s="257" t="s">
        <v>26</v>
      </c>
    </row>
    <row r="2" spans="1:6" x14ac:dyDescent="0.25">
      <c r="A2" s="427"/>
      <c r="B2" s="255" t="s">
        <v>210</v>
      </c>
      <c r="C2" s="428"/>
      <c r="D2" s="428"/>
      <c r="E2" s="447"/>
      <c r="F2" s="428"/>
    </row>
    <row r="3" spans="1:6" x14ac:dyDescent="0.25">
      <c r="A3" s="429" t="s">
        <v>27</v>
      </c>
      <c r="B3" s="280" t="s">
        <v>143</v>
      </c>
      <c r="C3" s="430"/>
      <c r="D3" s="431"/>
      <c r="E3" s="448"/>
      <c r="F3" s="335">
        <f>+F12</f>
        <v>0</v>
      </c>
    </row>
    <row r="4" spans="1:6" x14ac:dyDescent="0.25">
      <c r="A4" s="429" t="s">
        <v>28</v>
      </c>
      <c r="B4" s="280" t="s">
        <v>4</v>
      </c>
      <c r="C4" s="430"/>
      <c r="D4" s="431"/>
      <c r="E4" s="448"/>
      <c r="F4" s="335">
        <f>+F21</f>
        <v>0</v>
      </c>
    </row>
    <row r="5" spans="1:6" x14ac:dyDescent="0.25">
      <c r="A5" s="429" t="s">
        <v>29</v>
      </c>
      <c r="B5" s="280" t="s">
        <v>36</v>
      </c>
      <c r="C5" s="430"/>
      <c r="D5" s="431"/>
      <c r="E5" s="448"/>
      <c r="F5" s="335">
        <f>+F28</f>
        <v>0</v>
      </c>
    </row>
    <row r="6" spans="1:6" x14ac:dyDescent="0.25">
      <c r="A6" s="429"/>
      <c r="B6" s="282" t="s">
        <v>167</v>
      </c>
      <c r="C6" s="430"/>
      <c r="D6" s="431"/>
      <c r="E6" s="448"/>
      <c r="F6" s="432">
        <f>SUM(F3:F5)</f>
        <v>0</v>
      </c>
    </row>
    <row r="7" spans="1:6" x14ac:dyDescent="0.25">
      <c r="A7" s="429"/>
      <c r="B7" s="282"/>
      <c r="C7" s="430"/>
      <c r="D7" s="431"/>
      <c r="E7" s="448"/>
      <c r="F7" s="432"/>
    </row>
    <row r="8" spans="1:6" x14ac:dyDescent="0.25">
      <c r="A8" s="433" t="s">
        <v>144</v>
      </c>
      <c r="B8" s="284"/>
      <c r="C8" s="302"/>
      <c r="D8" s="434"/>
      <c r="E8" s="343"/>
      <c r="F8" s="335"/>
    </row>
    <row r="9" spans="1:6" ht="30.75" x14ac:dyDescent="0.25">
      <c r="A9" s="435">
        <v>1</v>
      </c>
      <c r="B9" s="323" t="s">
        <v>145</v>
      </c>
      <c r="C9" s="268" t="s">
        <v>7</v>
      </c>
      <c r="D9" s="268">
        <v>2</v>
      </c>
      <c r="E9" s="450"/>
      <c r="F9" s="268">
        <f>E9*D9</f>
        <v>0</v>
      </c>
    </row>
    <row r="10" spans="1:6" ht="75.75" x14ac:dyDescent="0.25">
      <c r="A10" s="293">
        <v>2</v>
      </c>
      <c r="B10" s="323" t="s">
        <v>146</v>
      </c>
      <c r="C10" s="268" t="s">
        <v>147</v>
      </c>
      <c r="D10" s="268">
        <v>135</v>
      </c>
      <c r="E10" s="450"/>
      <c r="F10" s="268">
        <f>E10*D10</f>
        <v>0</v>
      </c>
    </row>
    <row r="11" spans="1:6" x14ac:dyDescent="0.25">
      <c r="A11" s="293">
        <v>3</v>
      </c>
      <c r="B11" s="323" t="s">
        <v>148</v>
      </c>
      <c r="C11" s="268">
        <v>10</v>
      </c>
      <c r="D11" s="268">
        <v>0</v>
      </c>
      <c r="E11" s="226"/>
      <c r="F11" s="268">
        <f>SUM(F8:F10)*(C11/100)</f>
        <v>0</v>
      </c>
    </row>
    <row r="12" spans="1:6" x14ac:dyDescent="0.25">
      <c r="A12" s="436"/>
      <c r="B12" s="437" t="s">
        <v>149</v>
      </c>
      <c r="C12" s="268"/>
      <c r="D12" s="268">
        <v>0</v>
      </c>
      <c r="E12" s="226"/>
      <c r="F12" s="432">
        <f>SUM(F9:F11)</f>
        <v>0</v>
      </c>
    </row>
    <row r="13" spans="1:6" x14ac:dyDescent="0.25">
      <c r="A13" s="436"/>
      <c r="B13" s="438"/>
      <c r="C13" s="439"/>
      <c r="D13" s="439">
        <v>0</v>
      </c>
      <c r="E13" s="449"/>
      <c r="F13" s="440"/>
    </row>
    <row r="14" spans="1:6" x14ac:dyDescent="0.25">
      <c r="A14" s="433" t="s">
        <v>33</v>
      </c>
      <c r="B14" s="265"/>
      <c r="C14" s="261"/>
      <c r="D14" s="261">
        <v>0</v>
      </c>
      <c r="E14" s="343"/>
      <c r="F14" s="335"/>
    </row>
    <row r="15" spans="1:6" ht="30" x14ac:dyDescent="0.25">
      <c r="A15" s="293">
        <v>1</v>
      </c>
      <c r="B15" s="326" t="s">
        <v>150</v>
      </c>
      <c r="C15" s="261" t="s">
        <v>60</v>
      </c>
      <c r="D15" s="261">
        <v>2</v>
      </c>
      <c r="E15" s="346"/>
      <c r="F15" s="335">
        <f>E15*D15</f>
        <v>0</v>
      </c>
    </row>
    <row r="16" spans="1:6" ht="30" x14ac:dyDescent="0.25">
      <c r="A16" s="293">
        <v>2</v>
      </c>
      <c r="B16" s="269" t="s">
        <v>151</v>
      </c>
      <c r="C16" s="261" t="s">
        <v>60</v>
      </c>
      <c r="D16" s="261">
        <v>2</v>
      </c>
      <c r="E16" s="346"/>
      <c r="F16" s="335">
        <f>E16*D16</f>
        <v>0</v>
      </c>
    </row>
    <row r="17" spans="1:6" ht="45.75" x14ac:dyDescent="0.25">
      <c r="A17" s="293">
        <v>3</v>
      </c>
      <c r="B17" s="267" t="s">
        <v>207</v>
      </c>
      <c r="C17" s="261" t="s">
        <v>7</v>
      </c>
      <c r="D17" s="261">
        <v>25</v>
      </c>
      <c r="E17" s="346"/>
      <c r="F17" s="335">
        <f>E17*D17</f>
        <v>0</v>
      </c>
    </row>
    <row r="18" spans="1:6" s="441" customFormat="1" ht="50.45" customHeight="1" x14ac:dyDescent="0.25">
      <c r="A18" s="293">
        <v>4</v>
      </c>
      <c r="B18" s="326" t="s">
        <v>152</v>
      </c>
      <c r="C18" s="261" t="s">
        <v>40</v>
      </c>
      <c r="D18" s="261">
        <v>420</v>
      </c>
      <c r="E18" s="346"/>
      <c r="F18" s="335">
        <f>E18*D18</f>
        <v>0</v>
      </c>
    </row>
    <row r="19" spans="1:6" ht="45.75" x14ac:dyDescent="0.25">
      <c r="A19" s="293">
        <v>5</v>
      </c>
      <c r="B19" s="267" t="s">
        <v>153</v>
      </c>
      <c r="C19" s="261" t="s">
        <v>7</v>
      </c>
      <c r="D19" s="261">
        <v>2</v>
      </c>
      <c r="E19" s="346"/>
      <c r="F19" s="335">
        <f>E19*D19</f>
        <v>0</v>
      </c>
    </row>
    <row r="20" spans="1:6" x14ac:dyDescent="0.25">
      <c r="A20" s="293">
        <v>6</v>
      </c>
      <c r="B20" s="267" t="s">
        <v>148</v>
      </c>
      <c r="C20" s="261">
        <v>10</v>
      </c>
      <c r="D20" s="261">
        <v>0</v>
      </c>
      <c r="E20" s="343"/>
      <c r="F20" s="335">
        <f>SUM(F14:F18)*(C20/100)</f>
        <v>0</v>
      </c>
    </row>
    <row r="21" spans="1:6" x14ac:dyDescent="0.25">
      <c r="A21" s="436"/>
      <c r="B21" s="442" t="s">
        <v>32</v>
      </c>
      <c r="C21" s="261"/>
      <c r="D21" s="261">
        <v>0</v>
      </c>
      <c r="E21" s="343"/>
      <c r="F21" s="432">
        <f>SUM(F15:F20)</f>
        <v>0</v>
      </c>
    </row>
    <row r="22" spans="1:6" x14ac:dyDescent="0.25">
      <c r="A22" s="436"/>
      <c r="B22" s="267"/>
      <c r="C22" s="261"/>
      <c r="D22" s="261">
        <v>0</v>
      </c>
      <c r="E22" s="343"/>
      <c r="F22" s="335"/>
    </row>
    <row r="23" spans="1:6" x14ac:dyDescent="0.25">
      <c r="A23" s="433" t="s">
        <v>34</v>
      </c>
      <c r="B23" s="269"/>
      <c r="C23" s="261"/>
      <c r="D23" s="261">
        <v>0</v>
      </c>
      <c r="E23" s="343"/>
      <c r="F23" s="335"/>
    </row>
    <row r="24" spans="1:6" ht="30" x14ac:dyDescent="0.25">
      <c r="A24" s="293">
        <v>1</v>
      </c>
      <c r="B24" s="260" t="s">
        <v>154</v>
      </c>
      <c r="C24" s="443" t="s">
        <v>40</v>
      </c>
      <c r="D24" s="443">
        <v>330</v>
      </c>
      <c r="E24" s="451"/>
      <c r="F24" s="443">
        <f>E24*D24</f>
        <v>0</v>
      </c>
    </row>
    <row r="25" spans="1:6" ht="30" x14ac:dyDescent="0.25">
      <c r="A25" s="293">
        <v>2</v>
      </c>
      <c r="B25" s="260" t="s">
        <v>155</v>
      </c>
      <c r="C25" s="443" t="s">
        <v>7</v>
      </c>
      <c r="D25" s="443">
        <v>18</v>
      </c>
      <c r="E25" s="451"/>
      <c r="F25" s="443">
        <f t="shared" ref="F25" si="0">E25*D25</f>
        <v>0</v>
      </c>
    </row>
    <row r="26" spans="1:6" x14ac:dyDescent="0.25">
      <c r="A26" s="293">
        <v>3</v>
      </c>
      <c r="B26" s="260" t="s">
        <v>54</v>
      </c>
      <c r="C26" s="443">
        <v>10</v>
      </c>
      <c r="D26" s="443"/>
      <c r="E26" s="14"/>
      <c r="F26" s="443">
        <f>SUM(F24:F25)*(C26/100)</f>
        <v>0</v>
      </c>
    </row>
    <row r="27" spans="1:6" ht="30" x14ac:dyDescent="0.25">
      <c r="A27" s="293">
        <v>4</v>
      </c>
      <c r="B27" s="260" t="s">
        <v>156</v>
      </c>
      <c r="C27" s="443">
        <v>5</v>
      </c>
      <c r="D27" s="443"/>
      <c r="E27" s="14"/>
      <c r="F27" s="443">
        <f>SUM(F24:F25)*(C27/100)</f>
        <v>0</v>
      </c>
    </row>
    <row r="28" spans="1:6" x14ac:dyDescent="0.25">
      <c r="A28" s="320"/>
      <c r="B28" s="444" t="s">
        <v>35</v>
      </c>
      <c r="C28" s="272"/>
      <c r="D28" s="445"/>
      <c r="E28" s="343"/>
      <c r="F28" s="432">
        <f>SUM(F24:F27)</f>
        <v>0</v>
      </c>
    </row>
  </sheetData>
  <sheetProtection algorithmName="SHA-512" hashValue="F87xtmuGNHcXo5zU2ghXVoiM/k1ty9GGbTshTf+eQ3JHz4IJxXxOL8ayXEV90ZncgEx8KEGNNWzdm0f9/kqQow==" saltValue="qXR6pLXPqcmIbdX6+HkCVQ==" spinCount="100000" sheet="1" objects="1" scenarios="1"/>
  <conditionalFormatting sqref="E9:E10">
    <cfRule type="expression" dxfId="2" priority="3">
      <formula>E9=""</formula>
    </cfRule>
  </conditionalFormatting>
  <conditionalFormatting sqref="E15:E19">
    <cfRule type="expression" dxfId="1" priority="2">
      <formula>E15=""</formula>
    </cfRule>
  </conditionalFormatting>
  <conditionalFormatting sqref="E24:E25">
    <cfRule type="expression" dxfId="0" priority="1">
      <formula>E24=""</formula>
    </cfRule>
  </conditionalFormatting>
  <pageMargins left="0.70866141732283472" right="0.70866141732283472" top="0.74803149606299213" bottom="0.74803149606299213" header="0.31496062992125984" footer="0.31496062992125984"/>
  <pageSetup paperSize="9" scale="75" fitToHeight="0" orientation="portrait" r:id="rId1"/>
  <headerFooter>
    <oddFooter>&amp;Cvodovod-provizorij&amp;R&amp;P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D62"/>
  <sheetViews>
    <sheetView view="pageBreakPreview" zoomScaleNormal="100" zoomScaleSheetLayoutView="100" workbookViewId="0">
      <selection activeCell="C16" sqref="C16"/>
    </sheetView>
  </sheetViews>
  <sheetFormatPr defaultColWidth="9.140625" defaultRowHeight="12.75" x14ac:dyDescent="0.2"/>
  <cols>
    <col min="1" max="1" width="7.140625" style="456" customWidth="1"/>
    <col min="2" max="2" width="26.42578125" style="456" customWidth="1"/>
    <col min="3" max="3" width="40.5703125" style="456" customWidth="1"/>
    <col min="4" max="4" width="13.140625" style="456" bestFit="1" customWidth="1"/>
    <col min="5" max="16384" width="9.140625" style="456"/>
  </cols>
  <sheetData>
    <row r="1" spans="1:4" ht="15" x14ac:dyDescent="0.2">
      <c r="A1" s="452"/>
      <c r="B1" s="453" t="s">
        <v>89</v>
      </c>
      <c r="C1" s="454"/>
      <c r="D1" s="455" t="s">
        <v>91</v>
      </c>
    </row>
    <row r="2" spans="1:4" x14ac:dyDescent="0.2">
      <c r="A2" s="457"/>
      <c r="B2" s="458" t="s">
        <v>211</v>
      </c>
      <c r="C2" s="459"/>
      <c r="D2" s="460">
        <f>+D6+D13+D20+D27+D34+D41+D48+D55+D62</f>
        <v>0</v>
      </c>
    </row>
    <row r="3" spans="1:4" x14ac:dyDescent="0.2">
      <c r="A3" s="457"/>
      <c r="B3" s="458"/>
      <c r="C3" s="461" t="s">
        <v>90</v>
      </c>
      <c r="D3" s="460">
        <f>+D2*0.22</f>
        <v>0</v>
      </c>
    </row>
    <row r="4" spans="1:4" x14ac:dyDescent="0.2">
      <c r="A4" s="462"/>
      <c r="B4" s="463" t="s">
        <v>212</v>
      </c>
      <c r="C4" s="464"/>
      <c r="D4" s="465">
        <f>SUM(D2:D3)</f>
        <v>0</v>
      </c>
    </row>
    <row r="5" spans="1:4" x14ac:dyDescent="0.2">
      <c r="A5" s="459"/>
      <c r="B5" s="458"/>
      <c r="C5" s="459"/>
      <c r="D5" s="466"/>
    </row>
    <row r="6" spans="1:4" x14ac:dyDescent="0.2">
      <c r="A6" s="467" t="s">
        <v>27</v>
      </c>
      <c r="B6" s="468" t="s">
        <v>55</v>
      </c>
      <c r="C6" s="469"/>
      <c r="D6" s="470">
        <f>'Splošni stroški KA'!F22</f>
        <v>0</v>
      </c>
    </row>
    <row r="7" spans="1:4" ht="10.5" customHeight="1" x14ac:dyDescent="0.2">
      <c r="A7" s="459"/>
      <c r="B7" s="471"/>
      <c r="C7" s="459"/>
      <c r="D7" s="472"/>
    </row>
    <row r="8" spans="1:4" x14ac:dyDescent="0.2">
      <c r="A8" s="467" t="s">
        <v>28</v>
      </c>
      <c r="B8" s="473" t="s">
        <v>213</v>
      </c>
      <c r="C8" s="474" t="s">
        <v>18</v>
      </c>
      <c r="D8" s="475">
        <f>'Kanal K1'!F4</f>
        <v>0</v>
      </c>
    </row>
    <row r="9" spans="1:4" x14ac:dyDescent="0.2">
      <c r="A9" s="459"/>
      <c r="B9" s="458"/>
      <c r="C9" s="476" t="s">
        <v>3</v>
      </c>
      <c r="D9" s="477">
        <f>'Kanal K1'!F5</f>
        <v>0</v>
      </c>
    </row>
    <row r="10" spans="1:4" x14ac:dyDescent="0.2">
      <c r="A10" s="459"/>
      <c r="B10" s="458"/>
      <c r="C10" s="476" t="s">
        <v>214</v>
      </c>
      <c r="D10" s="477">
        <f>'Kanal K1'!F6</f>
        <v>0</v>
      </c>
    </row>
    <row r="11" spans="1:4" ht="15" customHeight="1" x14ac:dyDescent="0.2">
      <c r="A11" s="459"/>
      <c r="B11" s="458"/>
      <c r="C11" s="476" t="s">
        <v>215</v>
      </c>
      <c r="D11" s="477">
        <f>'Kanal K1'!F7</f>
        <v>0</v>
      </c>
    </row>
    <row r="12" spans="1:4" x14ac:dyDescent="0.2">
      <c r="A12" s="459"/>
      <c r="B12" s="458"/>
      <c r="C12" s="476" t="s">
        <v>216</v>
      </c>
      <c r="D12" s="478">
        <f>'Kanal K1'!F8</f>
        <v>0</v>
      </c>
    </row>
    <row r="13" spans="1:4" x14ac:dyDescent="0.2">
      <c r="A13" s="459"/>
      <c r="B13" s="458"/>
      <c r="C13" s="479" t="s">
        <v>217</v>
      </c>
      <c r="D13" s="470">
        <f>SUM(D8:D12)</f>
        <v>0</v>
      </c>
    </row>
    <row r="14" spans="1:4" ht="10.5" customHeight="1" x14ac:dyDescent="0.2">
      <c r="A14" s="459"/>
      <c r="B14" s="458"/>
      <c r="C14" s="459"/>
      <c r="D14" s="472"/>
    </row>
    <row r="15" spans="1:4" x14ac:dyDescent="0.2">
      <c r="A15" s="467" t="s">
        <v>29</v>
      </c>
      <c r="B15" s="473" t="s">
        <v>218</v>
      </c>
      <c r="C15" s="474" t="s">
        <v>18</v>
      </c>
      <c r="D15" s="475">
        <f>'Kanal K2'!F4</f>
        <v>0</v>
      </c>
    </row>
    <row r="16" spans="1:4" x14ac:dyDescent="0.2">
      <c r="A16" s="459"/>
      <c r="B16" s="458"/>
      <c r="C16" s="476" t="s">
        <v>3</v>
      </c>
      <c r="D16" s="477">
        <f>'Kanal K2'!F5</f>
        <v>0</v>
      </c>
    </row>
    <row r="17" spans="1:4" x14ac:dyDescent="0.2">
      <c r="A17" s="459"/>
      <c r="B17" s="458"/>
      <c r="C17" s="476" t="s">
        <v>214</v>
      </c>
      <c r="D17" s="477">
        <f>'Kanal K2'!F6</f>
        <v>0</v>
      </c>
    </row>
    <row r="18" spans="1:4" ht="15" customHeight="1" x14ac:dyDescent="0.2">
      <c r="A18" s="459"/>
      <c r="B18" s="458"/>
      <c r="C18" s="476" t="s">
        <v>215</v>
      </c>
      <c r="D18" s="477">
        <f>'Kanal K2'!F7</f>
        <v>0</v>
      </c>
    </row>
    <row r="19" spans="1:4" x14ac:dyDescent="0.2">
      <c r="A19" s="459"/>
      <c r="B19" s="458"/>
      <c r="C19" s="476" t="s">
        <v>216</v>
      </c>
      <c r="D19" s="478">
        <f>'Kanal K2'!F8</f>
        <v>0</v>
      </c>
    </row>
    <row r="20" spans="1:4" x14ac:dyDescent="0.2">
      <c r="A20" s="459"/>
      <c r="B20" s="458"/>
      <c r="C20" s="479" t="s">
        <v>219</v>
      </c>
      <c r="D20" s="470">
        <f>SUM(D15:D19)</f>
        <v>0</v>
      </c>
    </row>
    <row r="21" spans="1:4" ht="10.5" customHeight="1" x14ac:dyDescent="0.2">
      <c r="A21" s="459"/>
      <c r="B21" s="459"/>
      <c r="C21" s="459"/>
      <c r="D21" s="459"/>
    </row>
    <row r="22" spans="1:4" x14ac:dyDescent="0.2">
      <c r="A22" s="467" t="s">
        <v>37</v>
      </c>
      <c r="B22" s="473" t="s">
        <v>220</v>
      </c>
      <c r="C22" s="474" t="s">
        <v>18</v>
      </c>
      <c r="D22" s="475">
        <f>'Kanal K3'!F4</f>
        <v>0</v>
      </c>
    </row>
    <row r="23" spans="1:4" x14ac:dyDescent="0.2">
      <c r="A23" s="459"/>
      <c r="B23" s="458"/>
      <c r="C23" s="476" t="s">
        <v>3</v>
      </c>
      <c r="D23" s="477">
        <f>'Kanal K3'!F5</f>
        <v>0</v>
      </c>
    </row>
    <row r="24" spans="1:4" x14ac:dyDescent="0.2">
      <c r="A24" s="459"/>
      <c r="B24" s="458"/>
      <c r="C24" s="476" t="s">
        <v>214</v>
      </c>
      <c r="D24" s="477">
        <f>'Kanal K3'!F6</f>
        <v>0</v>
      </c>
    </row>
    <row r="25" spans="1:4" x14ac:dyDescent="0.2">
      <c r="A25" s="459"/>
      <c r="B25" s="458"/>
      <c r="C25" s="476" t="s">
        <v>215</v>
      </c>
      <c r="D25" s="477">
        <f>'Kanal K3'!F7</f>
        <v>0</v>
      </c>
    </row>
    <row r="26" spans="1:4" x14ac:dyDescent="0.2">
      <c r="A26" s="459"/>
      <c r="B26" s="458"/>
      <c r="C26" s="476" t="s">
        <v>216</v>
      </c>
      <c r="D26" s="478">
        <f>'Kanal K3'!F8</f>
        <v>0</v>
      </c>
    </row>
    <row r="27" spans="1:4" x14ac:dyDescent="0.2">
      <c r="A27" s="459"/>
      <c r="B27" s="458"/>
      <c r="C27" s="479" t="s">
        <v>221</v>
      </c>
      <c r="D27" s="470">
        <f>SUM(D22:D26)</f>
        <v>0</v>
      </c>
    </row>
    <row r="28" spans="1:4" ht="10.5" customHeight="1" x14ac:dyDescent="0.2">
      <c r="A28" s="459"/>
      <c r="B28" s="459"/>
      <c r="C28" s="459"/>
      <c r="D28" s="459"/>
    </row>
    <row r="29" spans="1:4" x14ac:dyDescent="0.2">
      <c r="A29" s="467" t="s">
        <v>222</v>
      </c>
      <c r="B29" s="473" t="s">
        <v>223</v>
      </c>
      <c r="C29" s="474" t="s">
        <v>18</v>
      </c>
      <c r="D29" s="475">
        <f>'Kanal K4'!F4</f>
        <v>0</v>
      </c>
    </row>
    <row r="30" spans="1:4" x14ac:dyDescent="0.2">
      <c r="A30" s="459"/>
      <c r="B30" s="458"/>
      <c r="C30" s="476" t="s">
        <v>3</v>
      </c>
      <c r="D30" s="477">
        <f>'Kanal K4'!F5</f>
        <v>0</v>
      </c>
    </row>
    <row r="31" spans="1:4" x14ac:dyDescent="0.2">
      <c r="A31" s="459"/>
      <c r="B31" s="458"/>
      <c r="C31" s="476" t="s">
        <v>214</v>
      </c>
      <c r="D31" s="477">
        <f>'Kanal K4'!F6</f>
        <v>0</v>
      </c>
    </row>
    <row r="32" spans="1:4" x14ac:dyDescent="0.2">
      <c r="A32" s="459"/>
      <c r="B32" s="458"/>
      <c r="C32" s="476" t="s">
        <v>215</v>
      </c>
      <c r="D32" s="477">
        <f>'Kanal K4'!F7</f>
        <v>0</v>
      </c>
    </row>
    <row r="33" spans="1:4" x14ac:dyDescent="0.2">
      <c r="A33" s="459"/>
      <c r="B33" s="458"/>
      <c r="C33" s="476" t="s">
        <v>216</v>
      </c>
      <c r="D33" s="478">
        <f>'Kanal K4'!F8</f>
        <v>0</v>
      </c>
    </row>
    <row r="34" spans="1:4" x14ac:dyDescent="0.2">
      <c r="A34" s="459"/>
      <c r="B34" s="458"/>
      <c r="C34" s="479" t="s">
        <v>224</v>
      </c>
      <c r="D34" s="470">
        <f>SUM(D29:D33)</f>
        <v>0</v>
      </c>
    </row>
    <row r="35" spans="1:4" ht="12" customHeight="1" x14ac:dyDescent="0.2">
      <c r="A35" s="459"/>
      <c r="B35" s="459"/>
      <c r="C35" s="459"/>
      <c r="D35" s="459"/>
    </row>
    <row r="36" spans="1:4" x14ac:dyDescent="0.2">
      <c r="A36" s="467" t="s">
        <v>225</v>
      </c>
      <c r="B36" s="473" t="s">
        <v>226</v>
      </c>
      <c r="C36" s="474" t="s">
        <v>18</v>
      </c>
      <c r="D36" s="475">
        <f>'Kanal K5'!F4</f>
        <v>0</v>
      </c>
    </row>
    <row r="37" spans="1:4" x14ac:dyDescent="0.2">
      <c r="A37" s="459"/>
      <c r="B37" s="458"/>
      <c r="C37" s="476" t="s">
        <v>3</v>
      </c>
      <c r="D37" s="477">
        <f>'Kanal K5'!F5</f>
        <v>0</v>
      </c>
    </row>
    <row r="38" spans="1:4" x14ac:dyDescent="0.2">
      <c r="A38" s="459"/>
      <c r="B38" s="458"/>
      <c r="C38" s="476" t="s">
        <v>214</v>
      </c>
      <c r="D38" s="477">
        <f>'Kanal K5'!F6</f>
        <v>0</v>
      </c>
    </row>
    <row r="39" spans="1:4" x14ac:dyDescent="0.2">
      <c r="A39" s="459"/>
      <c r="B39" s="458"/>
      <c r="C39" s="476" t="s">
        <v>215</v>
      </c>
      <c r="D39" s="477">
        <f>'Kanal K5'!F7</f>
        <v>0</v>
      </c>
    </row>
    <row r="40" spans="1:4" x14ac:dyDescent="0.2">
      <c r="A40" s="459"/>
      <c r="B40" s="458"/>
      <c r="C40" s="476" t="s">
        <v>216</v>
      </c>
      <c r="D40" s="478">
        <f>'Kanal K5'!F8</f>
        <v>0</v>
      </c>
    </row>
    <row r="41" spans="1:4" x14ac:dyDescent="0.2">
      <c r="A41" s="459"/>
      <c r="B41" s="458"/>
      <c r="C41" s="479" t="s">
        <v>227</v>
      </c>
      <c r="D41" s="470">
        <f>SUM(D36:D40)</f>
        <v>0</v>
      </c>
    </row>
    <row r="42" spans="1:4" ht="11.25" customHeight="1" x14ac:dyDescent="0.2">
      <c r="A42" s="459"/>
      <c r="B42" s="459"/>
      <c r="C42" s="459"/>
      <c r="D42" s="459"/>
    </row>
    <row r="43" spans="1:4" x14ac:dyDescent="0.2">
      <c r="A43" s="467" t="s">
        <v>228</v>
      </c>
      <c r="B43" s="473" t="s">
        <v>229</v>
      </c>
      <c r="C43" s="474" t="s">
        <v>18</v>
      </c>
      <c r="D43" s="475">
        <f>'Kanal K6'!F4</f>
        <v>0</v>
      </c>
    </row>
    <row r="44" spans="1:4" x14ac:dyDescent="0.2">
      <c r="A44" s="459"/>
      <c r="B44" s="458"/>
      <c r="C44" s="476" t="s">
        <v>3</v>
      </c>
      <c r="D44" s="477">
        <f>'Kanal K6'!F5</f>
        <v>0</v>
      </c>
    </row>
    <row r="45" spans="1:4" x14ac:dyDescent="0.2">
      <c r="A45" s="459"/>
      <c r="B45" s="458"/>
      <c r="C45" s="476" t="s">
        <v>214</v>
      </c>
      <c r="D45" s="477">
        <f>'Kanal K6'!F6</f>
        <v>0</v>
      </c>
    </row>
    <row r="46" spans="1:4" x14ac:dyDescent="0.2">
      <c r="A46" s="459"/>
      <c r="B46" s="458"/>
      <c r="C46" s="476" t="s">
        <v>215</v>
      </c>
      <c r="D46" s="477">
        <f>'Kanal K6'!F7</f>
        <v>0</v>
      </c>
    </row>
    <row r="47" spans="1:4" x14ac:dyDescent="0.2">
      <c r="A47" s="459"/>
      <c r="B47" s="458"/>
      <c r="C47" s="476" t="s">
        <v>216</v>
      </c>
      <c r="D47" s="478">
        <f>'Kanal K6'!F8</f>
        <v>0</v>
      </c>
    </row>
    <row r="48" spans="1:4" x14ac:dyDescent="0.2">
      <c r="A48" s="459"/>
      <c r="B48" s="458"/>
      <c r="C48" s="479" t="s">
        <v>230</v>
      </c>
      <c r="D48" s="470">
        <f>SUM(D43:D47)</f>
        <v>0</v>
      </c>
    </row>
    <row r="49" spans="1:4" ht="11.25" customHeight="1" x14ac:dyDescent="0.2">
      <c r="A49" s="459"/>
      <c r="B49" s="459"/>
      <c r="C49" s="459"/>
      <c r="D49" s="459"/>
    </row>
    <row r="50" spans="1:4" x14ac:dyDescent="0.2">
      <c r="A50" s="467" t="s">
        <v>231</v>
      </c>
      <c r="B50" s="473" t="s">
        <v>232</v>
      </c>
      <c r="C50" s="474" t="s">
        <v>18</v>
      </c>
      <c r="D50" s="475">
        <f>'Kanal K7'!F4</f>
        <v>0</v>
      </c>
    </row>
    <row r="51" spans="1:4" x14ac:dyDescent="0.2">
      <c r="A51" s="459"/>
      <c r="B51" s="458"/>
      <c r="C51" s="476" t="s">
        <v>3</v>
      </c>
      <c r="D51" s="477">
        <f>'Kanal K7'!F5</f>
        <v>0</v>
      </c>
    </row>
    <row r="52" spans="1:4" x14ac:dyDescent="0.2">
      <c r="A52" s="459"/>
      <c r="B52" s="458"/>
      <c r="C52" s="476" t="s">
        <v>214</v>
      </c>
      <c r="D52" s="477">
        <f>'Kanal K7'!F6</f>
        <v>0</v>
      </c>
    </row>
    <row r="53" spans="1:4" x14ac:dyDescent="0.2">
      <c r="A53" s="459"/>
      <c r="B53" s="458"/>
      <c r="C53" s="476" t="s">
        <v>215</v>
      </c>
      <c r="D53" s="477">
        <f>'Kanal K7'!F7</f>
        <v>0</v>
      </c>
    </row>
    <row r="54" spans="1:4" x14ac:dyDescent="0.2">
      <c r="A54" s="459"/>
      <c r="B54" s="458"/>
      <c r="C54" s="476" t="s">
        <v>216</v>
      </c>
      <c r="D54" s="478">
        <f>'Kanal K7'!F8</f>
        <v>0</v>
      </c>
    </row>
    <row r="55" spans="1:4" x14ac:dyDescent="0.2">
      <c r="A55" s="459"/>
      <c r="B55" s="458"/>
      <c r="C55" s="479" t="s">
        <v>233</v>
      </c>
      <c r="D55" s="470">
        <f>SUM(D50:D54)</f>
        <v>0</v>
      </c>
    </row>
    <row r="56" spans="1:4" ht="10.5" customHeight="1" x14ac:dyDescent="0.2">
      <c r="A56" s="459"/>
      <c r="B56" s="459"/>
      <c r="C56" s="459"/>
      <c r="D56" s="459"/>
    </row>
    <row r="57" spans="1:4" x14ac:dyDescent="0.2">
      <c r="A57" s="467" t="s">
        <v>234</v>
      </c>
      <c r="B57" s="473" t="s">
        <v>235</v>
      </c>
      <c r="C57" s="474" t="s">
        <v>18</v>
      </c>
      <c r="D57" s="475">
        <f>'Kanal K8'!F4</f>
        <v>0</v>
      </c>
    </row>
    <row r="58" spans="1:4" x14ac:dyDescent="0.2">
      <c r="A58" s="459"/>
      <c r="B58" s="458"/>
      <c r="C58" s="476" t="s">
        <v>3</v>
      </c>
      <c r="D58" s="477">
        <f>'Kanal K8'!F5</f>
        <v>0</v>
      </c>
    </row>
    <row r="59" spans="1:4" x14ac:dyDescent="0.2">
      <c r="A59" s="459"/>
      <c r="B59" s="458"/>
      <c r="C59" s="476" t="s">
        <v>214</v>
      </c>
      <c r="D59" s="477">
        <f>'Kanal K8'!F6</f>
        <v>0</v>
      </c>
    </row>
    <row r="60" spans="1:4" x14ac:dyDescent="0.2">
      <c r="A60" s="459"/>
      <c r="B60" s="458"/>
      <c r="C60" s="476" t="s">
        <v>215</v>
      </c>
      <c r="D60" s="477">
        <f>'Kanal K8'!F7</f>
        <v>0</v>
      </c>
    </row>
    <row r="61" spans="1:4" x14ac:dyDescent="0.2">
      <c r="A61" s="459"/>
      <c r="B61" s="458"/>
      <c r="C61" s="476" t="s">
        <v>216</v>
      </c>
      <c r="D61" s="478">
        <f>'Kanal K8'!F8</f>
        <v>0</v>
      </c>
    </row>
    <row r="62" spans="1:4" x14ac:dyDescent="0.2">
      <c r="A62" s="459"/>
      <c r="B62" s="458"/>
      <c r="C62" s="479" t="s">
        <v>236</v>
      </c>
      <c r="D62" s="470">
        <f>SUM(D57:D61)</f>
        <v>0</v>
      </c>
    </row>
  </sheetData>
  <sheetProtection algorithmName="SHA-512" hashValue="I0AKXJrhwBGLA3yODON/diFNKyFLuvplSzgfbr42f2gGZ2AuUgRsVyWRTc3AEek/PrzIzkCeU4QPPqY1mcyycg==" saltValue="hsfxhNRWj+y9ymYDCzRv1g==" spinCount="100000" sheet="1" objects="1" scenarios="1"/>
  <pageMargins left="0.70866141732283472" right="0.70866141732283472" top="0.74803149606299213" bottom="0.74803149606299213" header="0.31496062992125984" footer="0.31496062992125984"/>
  <pageSetup paperSize="9" scale="95" fitToWidth="0" orientation="portrait" r:id="rId1"/>
  <headerFooter>
    <oddFooter>&amp;Crekapitulacija&amp;R&amp;P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23"/>
  <sheetViews>
    <sheetView view="pageBreakPreview" topLeftCell="A2" zoomScaleNormal="100" zoomScaleSheetLayoutView="100" workbookViewId="0">
      <selection activeCell="E12" sqref="E12"/>
    </sheetView>
  </sheetViews>
  <sheetFormatPr defaultColWidth="9.140625" defaultRowHeight="15" x14ac:dyDescent="0.25"/>
  <cols>
    <col min="1" max="1" width="6.42578125" style="34" customWidth="1"/>
    <col min="2" max="2" width="44.5703125" style="34" customWidth="1"/>
    <col min="3" max="3" width="11.42578125" style="34" customWidth="1"/>
    <col min="4" max="4" width="12" style="34" customWidth="1"/>
    <col min="5" max="5" width="13.85546875" style="34" customWidth="1"/>
    <col min="6" max="6" width="16.28515625" style="34" customWidth="1"/>
    <col min="7" max="7" width="9.140625" style="34"/>
    <col min="8" max="9" width="9.140625" style="34" customWidth="1"/>
    <col min="10" max="10" width="11.85546875" style="34" customWidth="1"/>
    <col min="11" max="11" width="0.140625" style="34" hidden="1" customWidth="1"/>
    <col min="12" max="12" width="16.85546875" style="34" customWidth="1"/>
    <col min="13" max="13" width="16.140625" style="34" customWidth="1"/>
    <col min="14" max="16384" width="9.140625" style="34"/>
  </cols>
  <sheetData>
    <row r="1" spans="1:6" ht="21" customHeight="1" x14ac:dyDescent="0.25"/>
    <row r="2" spans="1:6" ht="15.75" thickBot="1" x14ac:dyDescent="0.3"/>
    <row r="3" spans="1:6" ht="26.25" thickBot="1" x14ac:dyDescent="0.3">
      <c r="A3" s="35" t="s">
        <v>21</v>
      </c>
      <c r="B3" s="35" t="s">
        <v>22</v>
      </c>
      <c r="C3" s="36" t="s">
        <v>23</v>
      </c>
      <c r="D3" s="37" t="s">
        <v>24</v>
      </c>
      <c r="E3" s="36" t="s">
        <v>25</v>
      </c>
      <c r="F3" s="37" t="s">
        <v>26</v>
      </c>
    </row>
    <row r="4" spans="1:6" ht="15.75" thickBot="1" x14ac:dyDescent="0.3">
      <c r="A4" s="231" t="s">
        <v>237</v>
      </c>
      <c r="B4" s="232"/>
      <c r="C4" s="38"/>
      <c r="D4" s="38"/>
      <c r="E4" s="38"/>
      <c r="F4" s="39"/>
    </row>
    <row r="5" spans="1:6" ht="63.75" x14ac:dyDescent="0.25">
      <c r="A5" s="40">
        <f>(A168)+1</f>
        <v>1</v>
      </c>
      <c r="B5" s="41" t="s">
        <v>16</v>
      </c>
      <c r="C5" s="42" t="s">
        <v>17</v>
      </c>
      <c r="D5" s="43">
        <v>0.5</v>
      </c>
      <c r="E5" s="482"/>
      <c r="F5" s="44">
        <f t="shared" ref="F5:F21" si="0">D5*E5</f>
        <v>0</v>
      </c>
    </row>
    <row r="6" spans="1:6" ht="38.25" x14ac:dyDescent="0.25">
      <c r="A6" s="228">
        <v>2</v>
      </c>
      <c r="B6" s="46" t="s">
        <v>238</v>
      </c>
      <c r="C6" s="47" t="s">
        <v>60</v>
      </c>
      <c r="D6" s="48">
        <v>1</v>
      </c>
      <c r="E6" s="483"/>
      <c r="F6" s="49">
        <f t="shared" si="0"/>
        <v>0</v>
      </c>
    </row>
    <row r="7" spans="1:6" ht="25.5" x14ac:dyDescent="0.25">
      <c r="A7" s="228">
        <v>3</v>
      </c>
      <c r="B7" s="46" t="s">
        <v>56</v>
      </c>
      <c r="C7" s="47" t="s">
        <v>60</v>
      </c>
      <c r="D7" s="48">
        <v>0.5</v>
      </c>
      <c r="E7" s="483"/>
      <c r="F7" s="49">
        <f t="shared" si="0"/>
        <v>0</v>
      </c>
    </row>
    <row r="8" spans="1:6" ht="63.75" x14ac:dyDescent="0.25">
      <c r="A8" s="229">
        <v>4</v>
      </c>
      <c r="B8" s="50" t="s">
        <v>239</v>
      </c>
      <c r="C8" s="51" t="s">
        <v>60</v>
      </c>
      <c r="D8" s="52">
        <v>0.5</v>
      </c>
      <c r="E8" s="484"/>
      <c r="F8" s="53">
        <f>D8*E8</f>
        <v>0</v>
      </c>
    </row>
    <row r="9" spans="1:6" ht="51" x14ac:dyDescent="0.25">
      <c r="A9" s="228">
        <v>5</v>
      </c>
      <c r="B9" s="54" t="s">
        <v>240</v>
      </c>
      <c r="C9" s="47" t="s">
        <v>60</v>
      </c>
      <c r="D9" s="48">
        <v>1</v>
      </c>
      <c r="E9" s="483"/>
      <c r="F9" s="49">
        <f t="shared" si="0"/>
        <v>0</v>
      </c>
    </row>
    <row r="10" spans="1:6" ht="76.5" x14ac:dyDescent="0.25">
      <c r="A10" s="228">
        <v>6</v>
      </c>
      <c r="B10" s="54" t="s">
        <v>241</v>
      </c>
      <c r="C10" s="47" t="s">
        <v>60</v>
      </c>
      <c r="D10" s="48">
        <v>1</v>
      </c>
      <c r="E10" s="483"/>
      <c r="F10" s="49">
        <f t="shared" si="0"/>
        <v>0</v>
      </c>
    </row>
    <row r="11" spans="1:6" ht="63.75" x14ac:dyDescent="0.25">
      <c r="A11" s="228">
        <v>7</v>
      </c>
      <c r="B11" s="46" t="s">
        <v>242</v>
      </c>
      <c r="C11" s="47" t="s">
        <v>60</v>
      </c>
      <c r="D11" s="48">
        <v>0.5</v>
      </c>
      <c r="E11" s="483"/>
      <c r="F11" s="49">
        <f t="shared" si="0"/>
        <v>0</v>
      </c>
    </row>
    <row r="12" spans="1:6" ht="38.25" x14ac:dyDescent="0.25">
      <c r="A12" s="233">
        <v>8</v>
      </c>
      <c r="B12" s="46" t="s">
        <v>243</v>
      </c>
      <c r="C12" s="55"/>
      <c r="D12" s="56"/>
      <c r="E12" s="481"/>
      <c r="F12" s="57"/>
    </row>
    <row r="13" spans="1:6" x14ac:dyDescent="0.25">
      <c r="A13" s="234"/>
      <c r="B13" s="58" t="s">
        <v>244</v>
      </c>
      <c r="C13" s="55" t="s">
        <v>60</v>
      </c>
      <c r="D13" s="56">
        <v>1</v>
      </c>
      <c r="E13" s="485"/>
      <c r="F13" s="57">
        <f t="shared" si="0"/>
        <v>0</v>
      </c>
    </row>
    <row r="14" spans="1:6" x14ac:dyDescent="0.25">
      <c r="A14" s="234"/>
      <c r="B14" s="58" t="s">
        <v>57</v>
      </c>
      <c r="C14" s="55" t="s">
        <v>60</v>
      </c>
      <c r="D14" s="56">
        <v>1</v>
      </c>
      <c r="E14" s="485"/>
      <c r="F14" s="57">
        <f t="shared" si="0"/>
        <v>0</v>
      </c>
    </row>
    <row r="15" spans="1:6" x14ac:dyDescent="0.25">
      <c r="A15" s="234"/>
      <c r="B15" s="58" t="s">
        <v>245</v>
      </c>
      <c r="C15" s="55" t="s">
        <v>60</v>
      </c>
      <c r="D15" s="56">
        <v>1</v>
      </c>
      <c r="E15" s="485"/>
      <c r="F15" s="57">
        <f t="shared" si="0"/>
        <v>0</v>
      </c>
    </row>
    <row r="16" spans="1:6" ht="16.5" customHeight="1" x14ac:dyDescent="0.25">
      <c r="A16" s="234"/>
      <c r="B16" s="58" t="s">
        <v>246</v>
      </c>
      <c r="C16" s="55" t="s">
        <v>60</v>
      </c>
      <c r="D16" s="56">
        <v>1</v>
      </c>
      <c r="E16" s="485"/>
      <c r="F16" s="57">
        <f t="shared" si="0"/>
        <v>0</v>
      </c>
    </row>
    <row r="17" spans="1:6" x14ac:dyDescent="0.25">
      <c r="A17" s="234"/>
      <c r="B17" s="58" t="s">
        <v>247</v>
      </c>
      <c r="C17" s="55" t="s">
        <v>60</v>
      </c>
      <c r="D17" s="56">
        <v>1</v>
      </c>
      <c r="E17" s="486"/>
      <c r="F17" s="57">
        <f t="shared" si="0"/>
        <v>0</v>
      </c>
    </row>
    <row r="18" spans="1:6" ht="16.5" customHeight="1" x14ac:dyDescent="0.25">
      <c r="A18" s="234"/>
      <c r="B18" s="58" t="s">
        <v>117</v>
      </c>
      <c r="C18" s="55" t="s">
        <v>60</v>
      </c>
      <c r="D18" s="56">
        <v>1</v>
      </c>
      <c r="E18" s="486"/>
      <c r="F18" s="57">
        <f t="shared" si="0"/>
        <v>0</v>
      </c>
    </row>
    <row r="19" spans="1:6" ht="16.5" customHeight="1" x14ac:dyDescent="0.25">
      <c r="A19" s="235"/>
      <c r="B19" s="58" t="s">
        <v>248</v>
      </c>
      <c r="C19" s="55" t="s">
        <v>60</v>
      </c>
      <c r="D19" s="56">
        <v>1</v>
      </c>
      <c r="E19" s="486"/>
      <c r="F19" s="57">
        <f t="shared" si="0"/>
        <v>0</v>
      </c>
    </row>
    <row r="20" spans="1:6" ht="16.5" customHeight="1" x14ac:dyDescent="0.25">
      <c r="A20" s="229">
        <v>9</v>
      </c>
      <c r="B20" s="59" t="s">
        <v>249</v>
      </c>
      <c r="C20" s="47" t="s">
        <v>60</v>
      </c>
      <c r="D20" s="48">
        <v>1</v>
      </c>
      <c r="E20" s="484"/>
      <c r="F20" s="49">
        <f t="shared" si="0"/>
        <v>0</v>
      </c>
    </row>
    <row r="21" spans="1:6" ht="16.5" customHeight="1" thickBot="1" x14ac:dyDescent="0.3">
      <c r="A21" s="60">
        <v>10</v>
      </c>
      <c r="B21" s="61" t="s">
        <v>58</v>
      </c>
      <c r="C21" s="62" t="s">
        <v>2</v>
      </c>
      <c r="D21" s="63">
        <v>5</v>
      </c>
      <c r="E21" s="487"/>
      <c r="F21" s="64">
        <f t="shared" si="0"/>
        <v>0</v>
      </c>
    </row>
    <row r="22" spans="1:6" ht="16.5" customHeight="1" thickBot="1" x14ac:dyDescent="0.3">
      <c r="A22" s="236" t="s">
        <v>59</v>
      </c>
      <c r="B22" s="237"/>
      <c r="C22" s="237"/>
      <c r="D22" s="237"/>
      <c r="E22" s="238"/>
      <c r="F22" s="65">
        <f>SUM(F5:F21)</f>
        <v>0</v>
      </c>
    </row>
    <row r="23" spans="1:6" ht="16.5" customHeight="1" x14ac:dyDescent="0.25"/>
  </sheetData>
  <sheetProtection algorithmName="SHA-512" hashValue="YaaMumL04res7aDE0xs4kKGJW8z4BLCuPUwE5zs26jhbId2jYMei/5ZjV/RN4JLZelpCRKWqL1j/NKi7e/plGA==" saltValue="09Y10HqwW80cNyAivtF/xw==" spinCount="100000" sheet="1" objects="1" scenarios="1"/>
  <mergeCells count="3">
    <mergeCell ref="A4:B4"/>
    <mergeCell ref="A12:A19"/>
    <mergeCell ref="A22:E22"/>
  </mergeCells>
  <pageMargins left="0.70866141732283472" right="0.70866141732283472" top="0.74803149606299213" bottom="0.74803149606299213" header="0.31496062992125984" footer="0.31496062992125984"/>
  <pageSetup paperSize="9" scale="85" fitToHeight="0" orientation="portrait" r:id="rId1"/>
  <headerFooter>
    <oddFooter>&amp;RSplošni stroški -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89"/>
  <sheetViews>
    <sheetView view="pageBreakPreview" topLeftCell="A55" zoomScaleNormal="100" zoomScaleSheetLayoutView="100" workbookViewId="0">
      <selection activeCell="E61" sqref="E61"/>
    </sheetView>
  </sheetViews>
  <sheetFormatPr defaultColWidth="9.140625" defaultRowHeight="15" x14ac:dyDescent="0.25"/>
  <cols>
    <col min="1" max="1" width="6.42578125" style="34" customWidth="1"/>
    <col min="2" max="2" width="48.28515625" style="34" customWidth="1"/>
    <col min="3" max="3" width="11.42578125" style="34" customWidth="1"/>
    <col min="4" max="4" width="12" style="34" customWidth="1"/>
    <col min="5" max="5" width="13.85546875" style="34" customWidth="1"/>
    <col min="6" max="6" width="16.28515625" style="34" customWidth="1"/>
    <col min="7" max="7" width="9.140625" style="34"/>
    <col min="8" max="9" width="9.140625" style="34" customWidth="1"/>
    <col min="10" max="10" width="11.85546875" style="34" customWidth="1"/>
    <col min="11" max="11" width="0.140625" style="34" hidden="1" customWidth="1"/>
    <col min="12" max="12" width="16.85546875" style="34" customWidth="1"/>
    <col min="13" max="13" width="16.140625" style="34" customWidth="1"/>
    <col min="14" max="16384" width="9.140625" style="34"/>
  </cols>
  <sheetData>
    <row r="1" spans="1:6" ht="21" customHeight="1" thickBot="1" x14ac:dyDescent="0.3"/>
    <row r="2" spans="1:6" ht="24" customHeight="1" thickBot="1" x14ac:dyDescent="0.3">
      <c r="A2" s="35" t="s">
        <v>21</v>
      </c>
      <c r="B2" s="35" t="s">
        <v>22</v>
      </c>
      <c r="C2" s="36" t="s">
        <v>23</v>
      </c>
      <c r="D2" s="37" t="s">
        <v>24</v>
      </c>
      <c r="E2" s="36" t="s">
        <v>25</v>
      </c>
      <c r="F2" s="37" t="s">
        <v>26</v>
      </c>
    </row>
    <row r="3" spans="1:6" ht="20.25" customHeight="1" thickBot="1" x14ac:dyDescent="0.3">
      <c r="A3" s="66"/>
      <c r="B3" s="67" t="s">
        <v>250</v>
      </c>
      <c r="C3" s="67"/>
      <c r="D3" s="67"/>
      <c r="E3" s="67"/>
      <c r="F3" s="68"/>
    </row>
    <row r="4" spans="1:6" ht="16.5" customHeight="1" x14ac:dyDescent="0.25">
      <c r="A4" s="69" t="s">
        <v>27</v>
      </c>
      <c r="B4" s="70" t="s">
        <v>18</v>
      </c>
      <c r="C4" s="71"/>
      <c r="D4" s="72"/>
      <c r="E4" s="73"/>
      <c r="F4" s="74">
        <f>$F$17</f>
        <v>0</v>
      </c>
    </row>
    <row r="5" spans="1:6" ht="16.5" customHeight="1" x14ac:dyDescent="0.25">
      <c r="A5" s="75" t="s">
        <v>28</v>
      </c>
      <c r="B5" s="76" t="s">
        <v>3</v>
      </c>
      <c r="C5" s="77"/>
      <c r="D5" s="56"/>
      <c r="E5" s="78"/>
      <c r="F5" s="79">
        <f>$F$45</f>
        <v>0</v>
      </c>
    </row>
    <row r="6" spans="1:6" ht="16.5" customHeight="1" x14ac:dyDescent="0.25">
      <c r="A6" s="75" t="s">
        <v>29</v>
      </c>
      <c r="B6" s="76" t="s">
        <v>214</v>
      </c>
      <c r="C6" s="77"/>
      <c r="D6" s="56"/>
      <c r="E6" s="78"/>
      <c r="F6" s="79">
        <f>$F$71</f>
        <v>0</v>
      </c>
    </row>
    <row r="7" spans="1:6" ht="16.5" customHeight="1" x14ac:dyDescent="0.25">
      <c r="A7" s="80" t="s">
        <v>251</v>
      </c>
      <c r="B7" s="81" t="s">
        <v>215</v>
      </c>
      <c r="C7" s="82"/>
      <c r="D7" s="83"/>
      <c r="E7" s="84"/>
      <c r="F7" s="85">
        <f>$F$88</f>
        <v>0</v>
      </c>
    </row>
    <row r="8" spans="1:6" ht="16.5" customHeight="1" thickBot="1" x14ac:dyDescent="0.3">
      <c r="A8" s="80"/>
      <c r="B8" s="81" t="s">
        <v>216</v>
      </c>
      <c r="C8" s="86">
        <v>0.1</v>
      </c>
      <c r="D8" s="83"/>
      <c r="E8" s="84"/>
      <c r="F8" s="85">
        <f>SUM(F4:F7)*0.1</f>
        <v>0</v>
      </c>
    </row>
    <row r="9" spans="1:6" ht="16.5" customHeight="1" thickBot="1" x14ac:dyDescent="0.3">
      <c r="A9" s="87"/>
      <c r="B9" s="88" t="s">
        <v>217</v>
      </c>
      <c r="C9" s="89"/>
      <c r="D9" s="90"/>
      <c r="E9" s="91"/>
      <c r="F9" s="92">
        <f>SUM(F4:F8)</f>
        <v>0</v>
      </c>
    </row>
    <row r="10" spans="1:6" ht="13.5" customHeight="1" thickBot="1" x14ac:dyDescent="0.3">
      <c r="A10" s="93"/>
      <c r="B10" s="94"/>
      <c r="C10" s="95"/>
      <c r="D10" s="96"/>
      <c r="E10" s="96"/>
      <c r="F10" s="97"/>
    </row>
    <row r="11" spans="1:6" ht="16.5" customHeight="1" thickBot="1" x14ac:dyDescent="0.3">
      <c r="A11" s="231" t="s">
        <v>19</v>
      </c>
      <c r="B11" s="232"/>
      <c r="C11" s="232"/>
      <c r="D11" s="232"/>
      <c r="E11" s="232"/>
      <c r="F11" s="239"/>
    </row>
    <row r="12" spans="1:6" ht="27.75" customHeight="1" x14ac:dyDescent="0.25">
      <c r="A12" s="98">
        <v>1</v>
      </c>
      <c r="B12" s="99" t="s">
        <v>252</v>
      </c>
      <c r="C12" s="42" t="s">
        <v>253</v>
      </c>
      <c r="D12" s="43">
        <v>189</v>
      </c>
      <c r="E12" s="482"/>
      <c r="F12" s="44">
        <f>D12*E12</f>
        <v>0</v>
      </c>
    </row>
    <row r="13" spans="1:6" ht="40.5" customHeight="1" x14ac:dyDescent="0.25">
      <c r="A13" s="228">
        <f>A12+1</f>
        <v>2</v>
      </c>
      <c r="B13" s="100" t="s">
        <v>254</v>
      </c>
      <c r="C13" s="47" t="s">
        <v>17</v>
      </c>
      <c r="D13" s="48">
        <v>6</v>
      </c>
      <c r="E13" s="483"/>
      <c r="F13" s="49">
        <f>D13*E13</f>
        <v>0</v>
      </c>
    </row>
    <row r="14" spans="1:6" ht="77.25" customHeight="1" x14ac:dyDescent="0.25">
      <c r="A14" s="228">
        <f>A13+1</f>
        <v>3</v>
      </c>
      <c r="B14" s="54" t="s">
        <v>255</v>
      </c>
      <c r="C14" s="47" t="s">
        <v>7</v>
      </c>
      <c r="D14" s="48">
        <v>6</v>
      </c>
      <c r="E14" s="483"/>
      <c r="F14" s="49">
        <f>D14*E14</f>
        <v>0</v>
      </c>
    </row>
    <row r="15" spans="1:6" ht="51" x14ac:dyDescent="0.25">
      <c r="A15" s="228">
        <f>A14+1</f>
        <v>4</v>
      </c>
      <c r="B15" s="100" t="s">
        <v>256</v>
      </c>
      <c r="C15" s="47" t="s">
        <v>253</v>
      </c>
      <c r="D15" s="48">
        <v>189</v>
      </c>
      <c r="E15" s="483"/>
      <c r="F15" s="49">
        <f>D15*E15</f>
        <v>0</v>
      </c>
    </row>
    <row r="16" spans="1:6" ht="15.75" thickBot="1" x14ac:dyDescent="0.3">
      <c r="A16" s="228">
        <v>5</v>
      </c>
      <c r="B16" s="101" t="s">
        <v>257</v>
      </c>
      <c r="C16" s="47" t="s">
        <v>2</v>
      </c>
      <c r="D16" s="48">
        <v>20</v>
      </c>
      <c r="E16" s="483"/>
      <c r="F16" s="49">
        <f>D16*E16</f>
        <v>0</v>
      </c>
    </row>
    <row r="17" spans="1:6" ht="16.5" customHeight="1" thickBot="1" x14ac:dyDescent="0.3">
      <c r="A17" s="102"/>
      <c r="B17" s="103" t="s">
        <v>30</v>
      </c>
      <c r="C17" s="104"/>
      <c r="D17" s="90"/>
      <c r="E17" s="105"/>
      <c r="F17" s="106">
        <f>SUM(F12:F16)</f>
        <v>0</v>
      </c>
    </row>
    <row r="18" spans="1:6" ht="13.5" customHeight="1" thickBot="1" x14ac:dyDescent="0.3">
      <c r="A18" s="107"/>
      <c r="B18" s="108"/>
      <c r="C18" s="95"/>
      <c r="D18" s="96"/>
      <c r="E18" s="109"/>
      <c r="F18" s="110"/>
    </row>
    <row r="19" spans="1:6" ht="16.5" customHeight="1" thickBot="1" x14ac:dyDescent="0.3">
      <c r="A19" s="231" t="s">
        <v>100</v>
      </c>
      <c r="B19" s="232"/>
      <c r="C19" s="232"/>
      <c r="D19" s="232"/>
      <c r="E19" s="232"/>
      <c r="F19" s="239"/>
    </row>
    <row r="20" spans="1:6" ht="44.25" customHeight="1" x14ac:dyDescent="0.25">
      <c r="A20" s="244">
        <v>1</v>
      </c>
      <c r="B20" s="100" t="s">
        <v>258</v>
      </c>
      <c r="C20" s="47"/>
      <c r="D20" s="48"/>
      <c r="E20" s="48"/>
      <c r="F20" s="49"/>
    </row>
    <row r="21" spans="1:6" x14ac:dyDescent="0.25">
      <c r="A21" s="244"/>
      <c r="B21" s="111" t="s">
        <v>259</v>
      </c>
      <c r="C21" s="47" t="s">
        <v>260</v>
      </c>
      <c r="D21" s="48">
        <v>599.63</v>
      </c>
      <c r="E21" s="483"/>
      <c r="F21" s="49">
        <f>D21*E21</f>
        <v>0</v>
      </c>
    </row>
    <row r="22" spans="1:6" ht="54" customHeight="1" x14ac:dyDescent="0.25">
      <c r="A22" s="233">
        <v>2</v>
      </c>
      <c r="B22" s="100" t="s">
        <v>261</v>
      </c>
      <c r="C22" s="47"/>
      <c r="D22" s="48"/>
      <c r="E22" s="48"/>
      <c r="F22" s="49"/>
    </row>
    <row r="23" spans="1:6" ht="15.75" customHeight="1" x14ac:dyDescent="0.25">
      <c r="A23" s="235"/>
      <c r="B23" s="112" t="s">
        <v>262</v>
      </c>
      <c r="C23" s="47" t="s">
        <v>260</v>
      </c>
      <c r="D23" s="48">
        <f>D31*0.02</f>
        <v>11.992599999999999</v>
      </c>
      <c r="E23" s="483"/>
      <c r="F23" s="49">
        <f>D23*E23</f>
        <v>0</v>
      </c>
    </row>
    <row r="24" spans="1:6" ht="25.5" x14ac:dyDescent="0.25">
      <c r="A24" s="243">
        <v>3</v>
      </c>
      <c r="B24" s="100" t="s">
        <v>263</v>
      </c>
      <c r="C24" s="47"/>
      <c r="D24" s="48"/>
      <c r="E24" s="48"/>
      <c r="F24" s="49"/>
    </row>
    <row r="25" spans="1:6" x14ac:dyDescent="0.25">
      <c r="A25" s="243"/>
      <c r="B25" s="100" t="s">
        <v>264</v>
      </c>
      <c r="C25" s="47" t="s">
        <v>265</v>
      </c>
      <c r="D25" s="48">
        <f>37*0.9</f>
        <v>33.300000000000004</v>
      </c>
      <c r="E25" s="48"/>
      <c r="F25" s="49"/>
    </row>
    <row r="26" spans="1:6" x14ac:dyDescent="0.25">
      <c r="A26" s="243"/>
      <c r="B26" s="100" t="s">
        <v>266</v>
      </c>
      <c r="C26" s="47" t="s">
        <v>265</v>
      </c>
      <c r="D26" s="48">
        <f>152*1</f>
        <v>152</v>
      </c>
      <c r="E26" s="48"/>
      <c r="F26" s="49"/>
    </row>
    <row r="27" spans="1:6" x14ac:dyDescent="0.25">
      <c r="A27" s="243"/>
      <c r="B27" s="113"/>
      <c r="C27" s="47" t="s">
        <v>267</v>
      </c>
      <c r="D27" s="48">
        <f>SUM(D25:D26)</f>
        <v>185.3</v>
      </c>
      <c r="E27" s="483"/>
      <c r="F27" s="49">
        <f>D27*E27</f>
        <v>0</v>
      </c>
    </row>
    <row r="28" spans="1:6" ht="51.75" customHeight="1" x14ac:dyDescent="0.25">
      <c r="A28" s="228">
        <v>4</v>
      </c>
      <c r="B28" s="100" t="s">
        <v>268</v>
      </c>
      <c r="C28" s="47" t="s">
        <v>260</v>
      </c>
      <c r="D28" s="48">
        <v>38.99</v>
      </c>
      <c r="E28" s="483"/>
      <c r="F28" s="49">
        <f>D28*E28</f>
        <v>0</v>
      </c>
    </row>
    <row r="29" spans="1:6" ht="69" customHeight="1" x14ac:dyDescent="0.25">
      <c r="A29" s="227">
        <v>6</v>
      </c>
      <c r="B29" s="115" t="s">
        <v>269</v>
      </c>
      <c r="C29" s="116" t="s">
        <v>260</v>
      </c>
      <c r="D29" s="117">
        <v>173.89</v>
      </c>
      <c r="E29" s="497"/>
      <c r="F29" s="118">
        <f>D29*E29</f>
        <v>0</v>
      </c>
    </row>
    <row r="30" spans="1:6" ht="77.25" x14ac:dyDescent="0.25">
      <c r="A30" s="243">
        <v>7</v>
      </c>
      <c r="B30" s="119" t="s">
        <v>270</v>
      </c>
      <c r="C30" s="47"/>
      <c r="D30" s="48"/>
      <c r="E30" s="48"/>
      <c r="F30" s="49"/>
    </row>
    <row r="31" spans="1:6" x14ac:dyDescent="0.25">
      <c r="A31" s="243"/>
      <c r="B31" s="119" t="s">
        <v>271</v>
      </c>
      <c r="C31" s="47" t="s">
        <v>260</v>
      </c>
      <c r="D31" s="48">
        <v>599.63</v>
      </c>
      <c r="E31" s="48"/>
      <c r="F31" s="49"/>
    </row>
    <row r="32" spans="1:6" x14ac:dyDescent="0.25">
      <c r="A32" s="243"/>
      <c r="B32" s="120" t="s">
        <v>272</v>
      </c>
      <c r="C32" s="47"/>
      <c r="D32" s="48"/>
      <c r="E32" s="48"/>
      <c r="F32" s="49"/>
    </row>
    <row r="33" spans="1:6" x14ac:dyDescent="0.25">
      <c r="A33" s="243"/>
      <c r="B33" s="120" t="s">
        <v>273</v>
      </c>
      <c r="C33" s="47" t="s">
        <v>260</v>
      </c>
      <c r="D33" s="48">
        <f>0.15*0.15*3.14*37</f>
        <v>2.6140500000000002</v>
      </c>
      <c r="E33" s="48"/>
      <c r="F33" s="49"/>
    </row>
    <row r="34" spans="1:6" x14ac:dyDescent="0.25">
      <c r="A34" s="243"/>
      <c r="B34" s="120" t="s">
        <v>274</v>
      </c>
      <c r="C34" s="47" t="s">
        <v>260</v>
      </c>
      <c r="D34" s="48">
        <f>0.2*0.2*3.14*152</f>
        <v>19.091200000000004</v>
      </c>
      <c r="E34" s="48"/>
      <c r="F34" s="49"/>
    </row>
    <row r="35" spans="1:6" x14ac:dyDescent="0.25">
      <c r="A35" s="243"/>
      <c r="B35" s="120" t="s">
        <v>275</v>
      </c>
      <c r="C35" s="47" t="s">
        <v>260</v>
      </c>
      <c r="D35" s="48">
        <f>0.5*0.5*3.14*2*5</f>
        <v>7.8500000000000005</v>
      </c>
      <c r="E35" s="48"/>
      <c r="F35" s="49"/>
    </row>
    <row r="36" spans="1:6" x14ac:dyDescent="0.25">
      <c r="A36" s="243"/>
      <c r="B36" s="120" t="s">
        <v>276</v>
      </c>
      <c r="C36" s="47" t="s">
        <v>260</v>
      </c>
      <c r="D36" s="48">
        <f>D28</f>
        <v>38.99</v>
      </c>
      <c r="E36" s="48"/>
      <c r="F36" s="49"/>
    </row>
    <row r="37" spans="1:6" x14ac:dyDescent="0.25">
      <c r="A37" s="243"/>
      <c r="B37" s="120" t="s">
        <v>277</v>
      </c>
      <c r="C37" s="47" t="s">
        <v>260</v>
      </c>
      <c r="D37" s="48">
        <f>D29</f>
        <v>173.89</v>
      </c>
      <c r="E37" s="48"/>
      <c r="F37" s="49"/>
    </row>
    <row r="38" spans="1:6" x14ac:dyDescent="0.25">
      <c r="A38" s="243"/>
      <c r="B38" s="121" t="s">
        <v>278</v>
      </c>
      <c r="C38" s="47" t="s">
        <v>260</v>
      </c>
      <c r="D38" s="48">
        <v>148.62</v>
      </c>
      <c r="E38" s="48"/>
      <c r="F38" s="49"/>
    </row>
    <row r="39" spans="1:6" x14ac:dyDescent="0.25">
      <c r="A39" s="243"/>
      <c r="B39" s="119" t="s">
        <v>279</v>
      </c>
      <c r="C39" s="47" t="s">
        <v>260</v>
      </c>
      <c r="D39" s="48">
        <f>SUM(D33:D38)</f>
        <v>391.05525</v>
      </c>
      <c r="E39" s="48"/>
      <c r="F39" s="49"/>
    </row>
    <row r="40" spans="1:6" x14ac:dyDescent="0.25">
      <c r="A40" s="243"/>
      <c r="B40" s="119" t="s">
        <v>280</v>
      </c>
      <c r="C40" s="47" t="s">
        <v>260</v>
      </c>
      <c r="D40" s="48">
        <f>D31-D39</f>
        <v>208.57474999999999</v>
      </c>
      <c r="E40" s="48"/>
      <c r="F40" s="49"/>
    </row>
    <row r="41" spans="1:6" x14ac:dyDescent="0.25">
      <c r="A41" s="243"/>
      <c r="B41" s="119" t="s">
        <v>281</v>
      </c>
      <c r="C41" s="47" t="s">
        <v>260</v>
      </c>
      <c r="D41" s="48">
        <f>(D31-D39)*0.2</f>
        <v>41.714950000000002</v>
      </c>
      <c r="E41" s="483"/>
      <c r="F41" s="49">
        <f t="shared" ref="F41:F70" si="0">D41*E41</f>
        <v>0</v>
      </c>
    </row>
    <row r="42" spans="1:6" x14ac:dyDescent="0.25">
      <c r="A42" s="243"/>
      <c r="B42" s="119" t="s">
        <v>282</v>
      </c>
      <c r="C42" s="47" t="s">
        <v>260</v>
      </c>
      <c r="D42" s="48">
        <f>(D31-D39)*0.8</f>
        <v>166.85980000000001</v>
      </c>
      <c r="E42" s="483"/>
      <c r="F42" s="49">
        <f t="shared" si="0"/>
        <v>0</v>
      </c>
    </row>
    <row r="43" spans="1:6" ht="25.5" x14ac:dyDescent="0.25">
      <c r="A43" s="122">
        <v>8</v>
      </c>
      <c r="B43" s="100" t="s">
        <v>283</v>
      </c>
      <c r="C43" s="47" t="s">
        <v>260</v>
      </c>
      <c r="D43" s="48">
        <v>189</v>
      </c>
      <c r="E43" s="483"/>
      <c r="F43" s="49">
        <f>D43*E43</f>
        <v>0</v>
      </c>
    </row>
    <row r="44" spans="1:6" ht="77.25" thickBot="1" x14ac:dyDescent="0.3">
      <c r="A44" s="228">
        <v>9</v>
      </c>
      <c r="B44" s="100" t="s">
        <v>284</v>
      </c>
      <c r="C44" s="47" t="s">
        <v>260</v>
      </c>
      <c r="D44" s="52">
        <v>62</v>
      </c>
      <c r="E44" s="483"/>
      <c r="F44" s="49">
        <f t="shared" si="0"/>
        <v>0</v>
      </c>
    </row>
    <row r="45" spans="1:6" ht="14.25" customHeight="1" thickBot="1" x14ac:dyDescent="0.3">
      <c r="A45" s="123"/>
      <c r="B45" s="103" t="s">
        <v>31</v>
      </c>
      <c r="C45" s="104"/>
      <c r="D45" s="90"/>
      <c r="E45" s="90"/>
      <c r="F45" s="106">
        <f>SUM(F20:F44)</f>
        <v>0</v>
      </c>
    </row>
    <row r="46" spans="1:6" ht="13.5" customHeight="1" thickBot="1" x14ac:dyDescent="0.3">
      <c r="A46" s="93"/>
      <c r="B46" s="108"/>
      <c r="C46" s="95"/>
      <c r="D46" s="96"/>
      <c r="E46" s="96"/>
      <c r="F46" s="110"/>
    </row>
    <row r="47" spans="1:6" ht="16.5" customHeight="1" thickBot="1" x14ac:dyDescent="0.3">
      <c r="A47" s="231" t="s">
        <v>285</v>
      </c>
      <c r="B47" s="232"/>
      <c r="C47" s="232"/>
      <c r="D47" s="232"/>
      <c r="E47" s="232"/>
      <c r="F47" s="239"/>
    </row>
    <row r="48" spans="1:6" ht="170.25" customHeight="1" x14ac:dyDescent="0.25">
      <c r="A48" s="243">
        <v>1</v>
      </c>
      <c r="B48" s="126" t="s">
        <v>359</v>
      </c>
      <c r="C48" s="124"/>
      <c r="D48" s="48"/>
      <c r="E48" s="48"/>
      <c r="F48" s="49"/>
    </row>
    <row r="49" spans="1:12" x14ac:dyDescent="0.25">
      <c r="A49" s="243"/>
      <c r="B49" s="126" t="s">
        <v>286</v>
      </c>
      <c r="C49" s="47" t="s">
        <v>253</v>
      </c>
      <c r="D49" s="48">
        <v>37</v>
      </c>
      <c r="E49" s="483"/>
      <c r="F49" s="49">
        <f t="shared" ref="F49:F69" si="1">D49*E49</f>
        <v>0</v>
      </c>
    </row>
    <row r="50" spans="1:12" x14ac:dyDescent="0.25">
      <c r="A50" s="243"/>
      <c r="B50" s="126" t="s">
        <v>287</v>
      </c>
      <c r="C50" s="47" t="s">
        <v>253</v>
      </c>
      <c r="D50" s="48">
        <v>152</v>
      </c>
      <c r="E50" s="484"/>
      <c r="F50" s="49">
        <f t="shared" si="1"/>
        <v>0</v>
      </c>
    </row>
    <row r="51" spans="1:12" ht="71.25" customHeight="1" x14ac:dyDescent="0.25">
      <c r="A51" s="228"/>
      <c r="B51" s="496" t="s">
        <v>364</v>
      </c>
      <c r="C51" s="494"/>
      <c r="D51" s="494"/>
      <c r="E51" s="495"/>
      <c r="F51" s="49"/>
    </row>
    <row r="52" spans="1:12" ht="195" customHeight="1" x14ac:dyDescent="0.25">
      <c r="A52" s="243">
        <v>2</v>
      </c>
      <c r="B52" s="126" t="s">
        <v>360</v>
      </c>
      <c r="C52" s="124"/>
      <c r="D52" s="48"/>
      <c r="E52" s="48"/>
      <c r="F52" s="49"/>
    </row>
    <row r="53" spans="1:12" x14ac:dyDescent="0.25">
      <c r="A53" s="243"/>
      <c r="B53" s="126" t="s">
        <v>288</v>
      </c>
      <c r="C53" s="47" t="s">
        <v>17</v>
      </c>
      <c r="D53" s="48">
        <v>1</v>
      </c>
      <c r="E53" s="483"/>
      <c r="F53" s="49">
        <f t="shared" si="1"/>
        <v>0</v>
      </c>
    </row>
    <row r="54" spans="1:12" ht="207.75" customHeight="1" x14ac:dyDescent="0.25">
      <c r="A54" s="243">
        <v>3</v>
      </c>
      <c r="B54" s="126" t="s">
        <v>361</v>
      </c>
      <c r="C54" s="47"/>
      <c r="D54" s="48"/>
      <c r="E54" s="48"/>
      <c r="F54" s="49"/>
      <c r="J54" s="490"/>
      <c r="K54" s="490"/>
      <c r="L54" s="491"/>
    </row>
    <row r="55" spans="1:12" x14ac:dyDescent="0.25">
      <c r="A55" s="243"/>
      <c r="B55" s="126" t="s">
        <v>288</v>
      </c>
      <c r="C55" s="47" t="s">
        <v>17</v>
      </c>
      <c r="D55" s="48">
        <v>1</v>
      </c>
      <c r="E55" s="484"/>
      <c r="F55" s="49">
        <f t="shared" si="1"/>
        <v>0</v>
      </c>
    </row>
    <row r="56" spans="1:12" ht="205.5" customHeight="1" x14ac:dyDescent="0.25">
      <c r="A56" s="243">
        <v>4</v>
      </c>
      <c r="B56" s="126" t="s">
        <v>362</v>
      </c>
      <c r="C56" s="47"/>
      <c r="D56" s="48"/>
      <c r="E56" s="48"/>
      <c r="F56" s="49"/>
    </row>
    <row r="57" spans="1:12" x14ac:dyDescent="0.25">
      <c r="A57" s="243"/>
      <c r="B57" s="128" t="s">
        <v>288</v>
      </c>
      <c r="C57" s="47" t="s">
        <v>17</v>
      </c>
      <c r="D57" s="48">
        <v>3</v>
      </c>
      <c r="E57" s="484"/>
      <c r="F57" s="49">
        <f t="shared" si="1"/>
        <v>0</v>
      </c>
    </row>
    <row r="58" spans="1:12" ht="71.25" customHeight="1" x14ac:dyDescent="0.25">
      <c r="A58" s="228"/>
      <c r="B58" s="496" t="s">
        <v>363</v>
      </c>
      <c r="C58" s="494"/>
      <c r="D58" s="494"/>
      <c r="E58" s="495"/>
      <c r="F58" s="49"/>
    </row>
    <row r="59" spans="1:12" ht="53.25" customHeight="1" x14ac:dyDescent="0.25">
      <c r="A59" s="228">
        <v>5</v>
      </c>
      <c r="B59" s="100" t="s">
        <v>289</v>
      </c>
      <c r="C59" s="47" t="s">
        <v>17</v>
      </c>
      <c r="D59" s="48">
        <v>2</v>
      </c>
      <c r="E59" s="484"/>
      <c r="F59" s="49">
        <f t="shared" si="1"/>
        <v>0</v>
      </c>
    </row>
    <row r="60" spans="1:12" ht="54" customHeight="1" x14ac:dyDescent="0.25">
      <c r="A60" s="228">
        <v>6</v>
      </c>
      <c r="B60" s="100" t="s">
        <v>290</v>
      </c>
      <c r="C60" s="47" t="s">
        <v>17</v>
      </c>
      <c r="D60" s="48">
        <v>1</v>
      </c>
      <c r="E60" s="484"/>
      <c r="F60" s="49">
        <f t="shared" si="1"/>
        <v>0</v>
      </c>
    </row>
    <row r="61" spans="1:12" ht="66.75" x14ac:dyDescent="0.25">
      <c r="A61" s="228">
        <v>7</v>
      </c>
      <c r="B61" s="100" t="s">
        <v>291</v>
      </c>
      <c r="C61" s="51" t="s">
        <v>17</v>
      </c>
      <c r="D61" s="52">
        <v>9</v>
      </c>
      <c r="E61" s="484"/>
      <c r="F61" s="53">
        <f t="shared" si="1"/>
        <v>0</v>
      </c>
    </row>
    <row r="62" spans="1:12" ht="38.25" x14ac:dyDescent="0.25">
      <c r="A62" s="228">
        <v>8</v>
      </c>
      <c r="B62" s="101" t="s">
        <v>292</v>
      </c>
      <c r="C62" s="47" t="s">
        <v>17</v>
      </c>
      <c r="D62" s="48">
        <v>1</v>
      </c>
      <c r="E62" s="484"/>
      <c r="F62" s="49">
        <f t="shared" si="1"/>
        <v>0</v>
      </c>
    </row>
    <row r="63" spans="1:12" ht="63.75" x14ac:dyDescent="0.25">
      <c r="A63" s="228">
        <v>9</v>
      </c>
      <c r="B63" s="101" t="s">
        <v>293</v>
      </c>
      <c r="C63" s="47" t="s">
        <v>17</v>
      </c>
      <c r="D63" s="48">
        <v>3</v>
      </c>
      <c r="E63" s="484"/>
      <c r="F63" s="49">
        <f t="shared" si="1"/>
        <v>0</v>
      </c>
    </row>
    <row r="64" spans="1:12" ht="63.75" x14ac:dyDescent="0.25">
      <c r="A64" s="228">
        <v>10</v>
      </c>
      <c r="B64" s="129" t="s">
        <v>294</v>
      </c>
      <c r="C64" s="47" t="s">
        <v>17</v>
      </c>
      <c r="D64" s="48">
        <v>1</v>
      </c>
      <c r="E64" s="484"/>
      <c r="F64" s="49">
        <f t="shared" si="1"/>
        <v>0</v>
      </c>
    </row>
    <row r="65" spans="1:6" ht="89.25" x14ac:dyDescent="0.25">
      <c r="A65" s="228">
        <v>11</v>
      </c>
      <c r="B65" s="101" t="s">
        <v>295</v>
      </c>
      <c r="C65" s="47" t="s">
        <v>17</v>
      </c>
      <c r="D65" s="48">
        <v>1</v>
      </c>
      <c r="E65" s="484"/>
      <c r="F65" s="49">
        <f t="shared" si="1"/>
        <v>0</v>
      </c>
    </row>
    <row r="66" spans="1:6" ht="25.5" x14ac:dyDescent="0.25">
      <c r="A66" s="228">
        <v>12</v>
      </c>
      <c r="B66" s="100" t="s">
        <v>296</v>
      </c>
      <c r="C66" s="47" t="s">
        <v>253</v>
      </c>
      <c r="D66" s="48">
        <v>189</v>
      </c>
      <c r="E66" s="483"/>
      <c r="F66" s="49">
        <f t="shared" si="1"/>
        <v>0</v>
      </c>
    </row>
    <row r="67" spans="1:6" ht="25.5" x14ac:dyDescent="0.25">
      <c r="A67" s="233">
        <v>13</v>
      </c>
      <c r="B67" s="100" t="s">
        <v>297</v>
      </c>
      <c r="C67" s="47"/>
      <c r="D67" s="48"/>
      <c r="E67" s="48"/>
      <c r="F67" s="49"/>
    </row>
    <row r="68" spans="1:6" x14ac:dyDescent="0.25">
      <c r="A68" s="234"/>
      <c r="B68" s="130" t="s">
        <v>298</v>
      </c>
      <c r="C68" s="47" t="s">
        <v>253</v>
      </c>
      <c r="D68" s="48">
        <v>37</v>
      </c>
      <c r="E68" s="483"/>
      <c r="F68" s="49">
        <f t="shared" si="1"/>
        <v>0</v>
      </c>
    </row>
    <row r="69" spans="1:6" x14ac:dyDescent="0.25">
      <c r="A69" s="235"/>
      <c r="B69" s="130" t="s">
        <v>299</v>
      </c>
      <c r="C69" s="47" t="s">
        <v>253</v>
      </c>
      <c r="D69" s="48">
        <v>152</v>
      </c>
      <c r="E69" s="483"/>
      <c r="F69" s="49">
        <f t="shared" si="1"/>
        <v>0</v>
      </c>
    </row>
    <row r="70" spans="1:6" ht="39" thickBot="1" x14ac:dyDescent="0.3">
      <c r="A70" s="228">
        <v>14</v>
      </c>
      <c r="B70" s="129" t="s">
        <v>300</v>
      </c>
      <c r="C70" s="47" t="s">
        <v>253</v>
      </c>
      <c r="D70" s="48">
        <v>189</v>
      </c>
      <c r="E70" s="483"/>
      <c r="F70" s="49">
        <f t="shared" si="0"/>
        <v>0</v>
      </c>
    </row>
    <row r="71" spans="1:6" ht="15.75" thickBot="1" x14ac:dyDescent="0.3">
      <c r="A71" s="123"/>
      <c r="B71" s="103" t="s">
        <v>301</v>
      </c>
      <c r="C71" s="104"/>
      <c r="D71" s="90"/>
      <c r="E71" s="90"/>
      <c r="F71" s="106">
        <f>SUM(F48:F70)</f>
        <v>0</v>
      </c>
    </row>
    <row r="72" spans="1:6" ht="16.5" customHeight="1" thickBot="1" x14ac:dyDescent="0.3">
      <c r="A72" s="93"/>
      <c r="B72" s="108"/>
      <c r="C72" s="95"/>
      <c r="D72" s="96"/>
      <c r="E72" s="96"/>
      <c r="F72" s="110"/>
    </row>
    <row r="73" spans="1:6" ht="13.5" customHeight="1" thickBot="1" x14ac:dyDescent="0.3">
      <c r="A73" s="231" t="s">
        <v>302</v>
      </c>
      <c r="B73" s="232"/>
      <c r="C73" s="232"/>
      <c r="D73" s="232"/>
      <c r="E73" s="232"/>
      <c r="F73" s="239"/>
    </row>
    <row r="74" spans="1:6" ht="16.5" customHeight="1" x14ac:dyDescent="0.25">
      <c r="A74" s="131">
        <v>1</v>
      </c>
      <c r="B74" s="132" t="s">
        <v>303</v>
      </c>
      <c r="C74" s="42" t="s">
        <v>253</v>
      </c>
      <c r="D74" s="43">
        <v>3</v>
      </c>
      <c r="E74" s="482"/>
      <c r="F74" s="44">
        <f>D74*E74</f>
        <v>0</v>
      </c>
    </row>
    <row r="75" spans="1:6" ht="30.75" customHeight="1" x14ac:dyDescent="0.25">
      <c r="A75" s="228">
        <v>2</v>
      </c>
      <c r="B75" s="115" t="s">
        <v>254</v>
      </c>
      <c r="C75" s="116" t="s">
        <v>17</v>
      </c>
      <c r="D75" s="48">
        <v>2</v>
      </c>
      <c r="E75" s="483"/>
      <c r="F75" s="49">
        <f>D75*E75</f>
        <v>0</v>
      </c>
    </row>
    <row r="76" spans="1:6" ht="54" customHeight="1" x14ac:dyDescent="0.25">
      <c r="A76" s="230">
        <v>3</v>
      </c>
      <c r="B76" s="115" t="s">
        <v>304</v>
      </c>
      <c r="C76" s="116" t="s">
        <v>17</v>
      </c>
      <c r="D76" s="48">
        <v>3</v>
      </c>
      <c r="E76" s="483"/>
      <c r="F76" s="49">
        <f t="shared" ref="F76:F86" si="2">D76*E76</f>
        <v>0</v>
      </c>
    </row>
    <row r="77" spans="1:6" ht="41.25" customHeight="1" x14ac:dyDescent="0.25">
      <c r="A77" s="240">
        <v>4</v>
      </c>
      <c r="B77" s="134" t="s">
        <v>305</v>
      </c>
      <c r="C77" s="47"/>
      <c r="D77" s="48"/>
      <c r="E77" s="480"/>
      <c r="F77" s="49">
        <f t="shared" si="2"/>
        <v>0</v>
      </c>
    </row>
    <row r="78" spans="1:6" x14ac:dyDescent="0.25">
      <c r="A78" s="241"/>
      <c r="B78" s="135" t="s">
        <v>306</v>
      </c>
      <c r="C78" s="47" t="s">
        <v>260</v>
      </c>
      <c r="D78" s="48">
        <f>3*3.4</f>
        <v>10.199999999999999</v>
      </c>
      <c r="E78" s="480"/>
      <c r="F78" s="49">
        <f t="shared" si="2"/>
        <v>0</v>
      </c>
    </row>
    <row r="79" spans="1:6" x14ac:dyDescent="0.25">
      <c r="A79" s="241"/>
      <c r="B79" s="134" t="s">
        <v>307</v>
      </c>
      <c r="C79" s="47" t="s">
        <v>260</v>
      </c>
      <c r="D79" s="48">
        <f>D78*0.85</f>
        <v>8.67</v>
      </c>
      <c r="E79" s="483"/>
      <c r="F79" s="49">
        <f t="shared" si="2"/>
        <v>0</v>
      </c>
    </row>
    <row r="80" spans="1:6" x14ac:dyDescent="0.25">
      <c r="A80" s="242"/>
      <c r="B80" s="135" t="s">
        <v>308</v>
      </c>
      <c r="C80" s="47" t="s">
        <v>260</v>
      </c>
      <c r="D80" s="48">
        <f>D78*0.15</f>
        <v>1.5299999999999998</v>
      </c>
      <c r="E80" s="483"/>
      <c r="F80" s="49">
        <f t="shared" si="2"/>
        <v>0</v>
      </c>
    </row>
    <row r="81" spans="1:6" ht="38.25" x14ac:dyDescent="0.25">
      <c r="A81" s="136">
        <v>5</v>
      </c>
      <c r="B81" s="137" t="s">
        <v>309</v>
      </c>
      <c r="C81" s="47" t="s">
        <v>260</v>
      </c>
      <c r="D81" s="52">
        <v>8</v>
      </c>
      <c r="E81" s="483"/>
      <c r="F81" s="49">
        <f t="shared" si="2"/>
        <v>0</v>
      </c>
    </row>
    <row r="82" spans="1:6" ht="27" customHeight="1" x14ac:dyDescent="0.25">
      <c r="A82" s="136">
        <v>6</v>
      </c>
      <c r="B82" s="134" t="s">
        <v>263</v>
      </c>
      <c r="C82" s="47" t="s">
        <v>267</v>
      </c>
      <c r="D82" s="48">
        <v>9.9</v>
      </c>
      <c r="E82" s="483"/>
      <c r="F82" s="49">
        <f t="shared" si="2"/>
        <v>0</v>
      </c>
    </row>
    <row r="83" spans="1:6" ht="38.25" x14ac:dyDescent="0.25">
      <c r="A83" s="136">
        <v>7</v>
      </c>
      <c r="B83" s="134" t="s">
        <v>310</v>
      </c>
      <c r="C83" s="47" t="s">
        <v>253</v>
      </c>
      <c r="D83" s="48">
        <v>15</v>
      </c>
      <c r="E83" s="483"/>
      <c r="F83" s="49">
        <f t="shared" si="2"/>
        <v>0</v>
      </c>
    </row>
    <row r="84" spans="1:6" ht="51" x14ac:dyDescent="0.25">
      <c r="A84" s="138">
        <v>8</v>
      </c>
      <c r="B84" s="139" t="s">
        <v>311</v>
      </c>
      <c r="C84" s="47" t="s">
        <v>17</v>
      </c>
      <c r="D84" s="48">
        <v>3</v>
      </c>
      <c r="E84" s="483"/>
      <c r="F84" s="49">
        <f t="shared" si="2"/>
        <v>0</v>
      </c>
    </row>
    <row r="85" spans="1:6" x14ac:dyDescent="0.25">
      <c r="A85" s="138">
        <v>9</v>
      </c>
      <c r="B85" s="134" t="s">
        <v>312</v>
      </c>
      <c r="C85" s="47" t="s">
        <v>253</v>
      </c>
      <c r="D85" s="48">
        <v>15</v>
      </c>
      <c r="E85" s="483"/>
      <c r="F85" s="49">
        <f t="shared" si="2"/>
        <v>0</v>
      </c>
    </row>
    <row r="86" spans="1:6" ht="15" customHeight="1" x14ac:dyDescent="0.25">
      <c r="A86" s="140">
        <v>11</v>
      </c>
      <c r="B86" s="141" t="s">
        <v>313</v>
      </c>
      <c r="C86" s="142" t="s">
        <v>314</v>
      </c>
      <c r="D86" s="143">
        <v>3</v>
      </c>
      <c r="E86" s="492"/>
      <c r="F86" s="49">
        <f t="shared" si="2"/>
        <v>0</v>
      </c>
    </row>
    <row r="87" spans="1:6" ht="42.75" customHeight="1" thickBot="1" x14ac:dyDescent="0.3">
      <c r="A87" s="144">
        <v>12</v>
      </c>
      <c r="B87" s="145" t="s">
        <v>315</v>
      </c>
      <c r="C87" s="146"/>
      <c r="D87" s="147"/>
      <c r="E87" s="493"/>
      <c r="F87" s="148">
        <f>SUM(F74:F86)*0.05</f>
        <v>0</v>
      </c>
    </row>
    <row r="88" spans="1:6" ht="14.25" customHeight="1" thickBot="1" x14ac:dyDescent="0.3">
      <c r="A88" s="123"/>
      <c r="B88" s="103" t="s">
        <v>316</v>
      </c>
      <c r="C88" s="104"/>
      <c r="D88" s="90"/>
      <c r="E88" s="90"/>
      <c r="F88" s="106">
        <f>SUM(F74:F87)</f>
        <v>0</v>
      </c>
    </row>
    <row r="89" spans="1:6" ht="16.5" customHeight="1" x14ac:dyDescent="0.25">
      <c r="A89" s="153"/>
      <c r="B89" s="154"/>
      <c r="C89" s="155"/>
      <c r="D89" s="156"/>
      <c r="E89" s="156"/>
      <c r="F89" s="156"/>
    </row>
  </sheetData>
  <sheetProtection algorithmName="SHA-512" hashValue="WRksaJAZRGVexvhI2X+KEphtOz/pdPvB/py+/Oc3QE80MRnvo509xl1a5l0oSF7//a6bIJA5SxFt0rtEF1cf3w==" saltValue="TKKehMzcHYoKYzuJjU7cIA==" spinCount="100000" sheet="1" objects="1" scenarios="1"/>
  <mergeCells count="16">
    <mergeCell ref="A30:A42"/>
    <mergeCell ref="A11:F11"/>
    <mergeCell ref="A19:F19"/>
    <mergeCell ref="A20:A21"/>
    <mergeCell ref="A22:A23"/>
    <mergeCell ref="A24:A27"/>
    <mergeCell ref="A73:F73"/>
    <mergeCell ref="A77:A80"/>
    <mergeCell ref="A47:F47"/>
    <mergeCell ref="A48:A50"/>
    <mergeCell ref="A52:A53"/>
    <mergeCell ref="A54:A55"/>
    <mergeCell ref="A56:A57"/>
    <mergeCell ref="A67:A69"/>
    <mergeCell ref="B51:E51"/>
    <mergeCell ref="B58:E58"/>
  </mergeCells>
  <pageMargins left="0.70866141732283472" right="0.70866141732283472" top="0.74803149606299213" bottom="0.74803149606299213" header="0.31496062992125984" footer="0.31496062992125984"/>
  <pageSetup paperSize="9" scale="80" fitToHeight="0" orientation="portrait" r:id="rId1"/>
  <headerFooter>
    <oddFooter>&amp;RKanal K1 -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16</vt:i4>
      </vt:variant>
      <vt:variant>
        <vt:lpstr>Imenovani obsegi</vt:lpstr>
      </vt:variant>
      <vt:variant>
        <vt:i4>27</vt:i4>
      </vt:variant>
    </vt:vector>
  </HeadingPairs>
  <TitlesOfParts>
    <vt:vector size="43" baseType="lpstr">
      <vt:lpstr>Skupaj rekapitukacija</vt:lpstr>
      <vt:lpstr>Rekapitukacija vodovod</vt:lpstr>
      <vt:lpstr>Splošni stroški VO</vt:lpstr>
      <vt:lpstr>Vodovod</vt:lpstr>
      <vt:lpstr>Vodovod-priključki</vt:lpstr>
      <vt:lpstr>Vodovod-provizorij</vt:lpstr>
      <vt:lpstr>Rekapitukacija kanalizacija</vt:lpstr>
      <vt:lpstr>Splošni stroški KA</vt:lpstr>
      <vt:lpstr>Kanal K1</vt:lpstr>
      <vt:lpstr>Kanal K2</vt:lpstr>
      <vt:lpstr>Kanal K3</vt:lpstr>
      <vt:lpstr>Kanal K4</vt:lpstr>
      <vt:lpstr>Kanal K5</vt:lpstr>
      <vt:lpstr>Kanal K6</vt:lpstr>
      <vt:lpstr>Kanal K7</vt:lpstr>
      <vt:lpstr>Kanal K8</vt:lpstr>
      <vt:lpstr>'Kanal K1'!Področje_tiskanja</vt:lpstr>
      <vt:lpstr>'Kanal K2'!Področje_tiskanja</vt:lpstr>
      <vt:lpstr>'Kanal K3'!Področje_tiskanja</vt:lpstr>
      <vt:lpstr>'Kanal K4'!Področje_tiskanja</vt:lpstr>
      <vt:lpstr>'Kanal K5'!Področje_tiskanja</vt:lpstr>
      <vt:lpstr>'Kanal K6'!Področje_tiskanja</vt:lpstr>
      <vt:lpstr>'Kanal K7'!Področje_tiskanja</vt:lpstr>
      <vt:lpstr>'Kanal K8'!Področje_tiskanja</vt:lpstr>
      <vt:lpstr>'Rekapitukacija kanalizacija'!Področje_tiskanja</vt:lpstr>
      <vt:lpstr>'Skupaj rekapitukacija'!Področje_tiskanja</vt:lpstr>
      <vt:lpstr>'Splošni stroški KA'!Področje_tiskanja</vt:lpstr>
      <vt:lpstr>'Splošni stroški VO'!Področje_tiskanja</vt:lpstr>
      <vt:lpstr>Vodovod!Področje_tiskanja</vt:lpstr>
      <vt:lpstr>'Vodovod-priključki'!Področje_tiskanja</vt:lpstr>
      <vt:lpstr>'Vodovod-provizorij'!Področje_tiskanja</vt:lpstr>
      <vt:lpstr>'Kanal K1'!Tiskanje_naslovov</vt:lpstr>
      <vt:lpstr>'Kanal K2'!Tiskanje_naslovov</vt:lpstr>
      <vt:lpstr>'Kanal K3'!Tiskanje_naslovov</vt:lpstr>
      <vt:lpstr>'Kanal K4'!Tiskanje_naslovov</vt:lpstr>
      <vt:lpstr>'Kanal K5'!Tiskanje_naslovov</vt:lpstr>
      <vt:lpstr>'Kanal K6'!Tiskanje_naslovov</vt:lpstr>
      <vt:lpstr>'Kanal K7'!Tiskanje_naslovov</vt:lpstr>
      <vt:lpstr>'Kanal K8'!Tiskanje_naslovov</vt:lpstr>
      <vt:lpstr>'Splošni stroški VO'!Tiskanje_naslovov</vt:lpstr>
      <vt:lpstr>Vodovod!Tiskanje_naslovov</vt:lpstr>
      <vt:lpstr>'Vodovod-priključki'!Tiskanje_naslovov</vt:lpstr>
      <vt:lpstr>'Vodovod-provizorij'!Tiskanje_naslovov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2015-05-14T10:38:37Z</dcterms:created>
  <dcterms:modified xsi:type="dcterms:W3CDTF">2021-03-04T13:11:07Z</dcterms:modified>
</cp:coreProperties>
</file>