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3260" windowHeight="8835" tabRatio="660" activeTab="0"/>
  </bookViews>
  <sheets>
    <sheet name="REKAPITULACIJA" sheetId="1" r:id="rId1"/>
    <sheet name="KA" sheetId="2" r:id="rId2"/>
    <sheet name="CRP GR" sheetId="3" r:id="rId3"/>
    <sheet name="CRP STR" sheetId="4" r:id="rId4"/>
    <sheet name=" REKAP CRP-EL." sheetId="5" r:id="rId5"/>
    <sheet name="MATERIAL 210824" sheetId="6" r:id="rId6"/>
    <sheet name="KABEL LISTA 210824" sheetId="7" r:id="rId7"/>
    <sheet name="INSTALACIJSKI MAT. 210824" sheetId="8" r:id="rId8"/>
    <sheet name="CRP NN " sheetId="9" r:id="rId9"/>
    <sheet name="IO LISTA 210823" sheetId="10" r:id="rId10"/>
  </sheets>
  <externalReferences>
    <externalReference r:id="rId13"/>
    <externalReference r:id="rId14"/>
  </externalReferences>
  <definedNames>
    <definedName name="_Hlk44509337" localSheetId="1">'KA'!$C$1481</definedName>
    <definedName name="_Hlk44509976" localSheetId="1">'KA'!$C$1446</definedName>
    <definedName name="OLE_LINK16" localSheetId="1">'KA'!$C$1457</definedName>
    <definedName name="_xlnm.Print_Area" localSheetId="2">'CRP GR'!$B$1:$G$295</definedName>
  </definedNames>
  <calcPr fullCalcOnLoad="1"/>
</workbook>
</file>

<file path=xl/sharedStrings.xml><?xml version="1.0" encoding="utf-8"?>
<sst xmlns="http://schemas.openxmlformats.org/spreadsheetml/2006/main" count="2936" uniqueCount="1179">
  <si>
    <t>1.0</t>
  </si>
  <si>
    <t>PREDDELA</t>
  </si>
  <si>
    <t>št.</t>
  </si>
  <si>
    <t>vrsta dela</t>
  </si>
  <si>
    <t>enota</t>
  </si>
  <si>
    <t>količina</t>
  </si>
  <si>
    <t xml:space="preserve">  cena/enoto  </t>
  </si>
  <si>
    <t>m</t>
  </si>
  <si>
    <t>kom</t>
  </si>
  <si>
    <t>ocena</t>
  </si>
  <si>
    <t>m2</t>
  </si>
  <si>
    <t>2.0</t>
  </si>
  <si>
    <t>ZEMELJSKA DELA</t>
  </si>
  <si>
    <t xml:space="preserve"> cena/enoto </t>
  </si>
  <si>
    <t>m3</t>
  </si>
  <si>
    <t>izkop</t>
  </si>
  <si>
    <t>skupaj:</t>
  </si>
  <si>
    <t>ZEMELJSKA DELA SKUPAJ</t>
  </si>
  <si>
    <t>3.0</t>
  </si>
  <si>
    <t>KANALIZACIJSKA DELA</t>
  </si>
  <si>
    <t>kos</t>
  </si>
  <si>
    <t>4.0</t>
  </si>
  <si>
    <t>ZAKLJUČNA DELA</t>
  </si>
  <si>
    <t>Rekultivacija zelenih površin</t>
  </si>
  <si>
    <t>1.2.</t>
  </si>
  <si>
    <t>1.3.</t>
  </si>
  <si>
    <t>2.1.</t>
  </si>
  <si>
    <t>2.2.</t>
  </si>
  <si>
    <t>2.3.</t>
  </si>
  <si>
    <t>2.4.</t>
  </si>
  <si>
    <t>2.5.</t>
  </si>
  <si>
    <t>2.6.</t>
  </si>
  <si>
    <t>3.1.</t>
  </si>
  <si>
    <t>3.4.</t>
  </si>
  <si>
    <t>3.6.</t>
  </si>
  <si>
    <t>3.7.</t>
  </si>
  <si>
    <t>4.1.</t>
  </si>
  <si>
    <t>4.2.</t>
  </si>
  <si>
    <t>4.3.</t>
  </si>
  <si>
    <t>4.4.</t>
  </si>
  <si>
    <t>prigrajenim protihrupnim vložkom</t>
  </si>
  <si>
    <t>- gramoz</t>
  </si>
  <si>
    <t>- volumen cevi</t>
  </si>
  <si>
    <t>- volumen jaškov</t>
  </si>
  <si>
    <t>- tampon</t>
  </si>
  <si>
    <t>3.2.</t>
  </si>
  <si>
    <t>3.3.</t>
  </si>
  <si>
    <t>3.5.</t>
  </si>
  <si>
    <t xml:space="preserve">  (EUR)</t>
  </si>
  <si>
    <t>cena (EUR)</t>
  </si>
  <si>
    <t>2.7.</t>
  </si>
  <si>
    <t xml:space="preserve">odštejemo volumen cevi in jaškov </t>
  </si>
  <si>
    <t>2.8.</t>
  </si>
  <si>
    <t xml:space="preserve"> (EUR) </t>
  </si>
  <si>
    <t>kompl.</t>
  </si>
  <si>
    <t>Izvedba odcepov za hišne priključke na</t>
  </si>
  <si>
    <t>Izdelava nosilnega sloja voznih površin iz</t>
  </si>
  <si>
    <t>gramoznega tampona, granulacija 0-50 mm</t>
  </si>
  <si>
    <t>s kompaktiranjem in planiranjem s točnostjo</t>
  </si>
  <si>
    <t>komprimiranje do zbitosti 12 kN/cm2</t>
  </si>
  <si>
    <t>Izdelava zaključnega sloja voznih površin iz</t>
  </si>
  <si>
    <t>gramoznega tampona, granulacija 0-8 mm</t>
  </si>
  <si>
    <t xml:space="preserve">Asfaltiranje cestišča z dvoslojnim asfaltom,   </t>
  </si>
  <si>
    <t xml:space="preserve">nosilni sloj iz bituminiziranega drobljenca v   </t>
  </si>
  <si>
    <t xml:space="preserve">0- 22 mm) B70/100, A3. Izdelava obrabne   </t>
  </si>
  <si>
    <t xml:space="preserve">in zaporne plasti bitumenskega betona v  </t>
  </si>
  <si>
    <t>(frakcija 0-11mm). Skupaj s končnim</t>
  </si>
  <si>
    <t xml:space="preserve">odrezom asfalta, z dodatnim rušenjem,   </t>
  </si>
  <si>
    <t>finim planiranjem, talnimi oznakami ipd.,</t>
  </si>
  <si>
    <t xml:space="preserve">po zahtevah upravljalca cestišča. </t>
  </si>
  <si>
    <t xml:space="preserve">debelini 4 cm - AC 11 surf B70/100 A3   </t>
  </si>
  <si>
    <t xml:space="preserve">Izvedba opaža za razpiranje gradbenega </t>
  </si>
  <si>
    <t xml:space="preserve">jarka. Opaž sestavljen iz desk debeline </t>
  </si>
  <si>
    <t>10 x 10 cm, glej detajl v prilogah.</t>
  </si>
  <si>
    <t>3 cm, plohov debeline 5 cm in letev</t>
  </si>
  <si>
    <t xml:space="preserve"> pribitek 5 %</t>
  </si>
  <si>
    <t>2.9.</t>
  </si>
  <si>
    <t>Odvoz viška odkopane zemlje na trajno</t>
  </si>
  <si>
    <t>deponijo, vključno s takso za deponiranje</t>
  </si>
  <si>
    <t>z nakladanjem in odvozom na stalno</t>
  </si>
  <si>
    <t>Rezanje in rušenje asfalta debeline 10 cm,</t>
  </si>
  <si>
    <t>Fino planiranje dna gradbenega jarka po</t>
  </si>
  <si>
    <t>globinski zakoličbi s točnostjo ± 3 cm</t>
  </si>
  <si>
    <t>Krak D</t>
  </si>
  <si>
    <t>Zgornja tamponska plast se izkoplje ločeno</t>
  </si>
  <si>
    <t xml:space="preserve">Zasip gradbenega jarka z ločenim izkopanim </t>
  </si>
  <si>
    <t xml:space="preserve">in se kasneje uporabi za zasipanje. </t>
  </si>
  <si>
    <t>Zasip gradbenega jarka z ločenim izkopanim</t>
  </si>
  <si>
    <t>z EN 14802, z litoželeznim pokrovom</t>
  </si>
  <si>
    <t xml:space="preserve">odprtinami za zračenje, na zaklep in s </t>
  </si>
  <si>
    <t>Ovijanje posteljice in zasipa v geotekstil,</t>
  </si>
  <si>
    <t>potrebo ovijanja določi nadzor</t>
  </si>
  <si>
    <t>Izdelava gramozne posteljice debeline</t>
  </si>
  <si>
    <t>10 - 15 cm, s planiranjem in strojnim</t>
  </si>
  <si>
    <t>ločen izkopan material</t>
  </si>
  <si>
    <t>dopeljan material</t>
  </si>
  <si>
    <t>spodnjega ustroja cestišča ali do vrha, do</t>
  </si>
  <si>
    <t>in se kasneje uporabi za zasipanje. Na</t>
  </si>
  <si>
    <t>zeleni površini se dve tretjini izkopanega</t>
  </si>
  <si>
    <t>materiala odloži na stran in kasneje uporabi</t>
  </si>
  <si>
    <t>126x0.8x0.65, pribitek 10 %</t>
  </si>
  <si>
    <t>pribitek 5 %</t>
  </si>
  <si>
    <t>Kombiniran strojno ročni izkop gradbenega</t>
  </si>
  <si>
    <t>materiala ob strani jarka in delnim odvozom</t>
  </si>
  <si>
    <t>na začasno deponijo. Izkop se vrši z</t>
  </si>
  <si>
    <t>na začasno deponijo. Naklon izkopa</t>
  </si>
  <si>
    <t>materialom ter dopeljanim materialom z</t>
  </si>
  <si>
    <t>utrjevanjem po plasteh do nivelete spodnjega</t>
  </si>
  <si>
    <t>ustroja cestišča ali do vrha, do zbitosti 97 %</t>
  </si>
  <si>
    <t>moramo paziti, da se doseže zbitost na bokih</t>
  </si>
  <si>
    <t>kanala. Od kote 30 cm nad temenom se zasip</t>
  </si>
  <si>
    <t>izvaja v plasteh po 30 cm z lahko mehanizacijo</t>
  </si>
  <si>
    <t xml:space="preserve">80 : 20, ter delnim odlaganjem izkopanega </t>
  </si>
  <si>
    <t>Zasip gradbenega jarka do višine 30 cm nad</t>
  </si>
  <si>
    <t>temenom cevi in strojnim utrjevanjem do</t>
  </si>
  <si>
    <t>zbitosti 95 % po Proktorju z gramozom</t>
  </si>
  <si>
    <t>Natančnost izdelave posteljice je ± 1 cm.</t>
  </si>
  <si>
    <t>si mora izvajalec pridobiti mnenje o kvaliteti</t>
  </si>
  <si>
    <t>zasipnega materiala od ustrezne registrirane</t>
  </si>
  <si>
    <t>ustanove.</t>
  </si>
  <si>
    <t>ustroja cestišča ali do vrha, zbitost 97 % po</t>
  </si>
  <si>
    <t>za komprimiranje. Pred začetkom zasipanja</t>
  </si>
  <si>
    <t>70° (20°), glej detajl v prilogah.</t>
  </si>
  <si>
    <t>70° (20°), glej detajl v prilogah</t>
  </si>
  <si>
    <t xml:space="preserve">jarka v terenu III. (IV.) ktg. v razmerju </t>
  </si>
  <si>
    <t>na začasno deponijo. Široki izkop. Naklon</t>
  </si>
  <si>
    <t>razpiranjem, glej detajl v prilogah.</t>
  </si>
  <si>
    <t>za zasipanje.</t>
  </si>
  <si>
    <t>globinski zakoličbi s točnostjo ± 3 cm.</t>
  </si>
  <si>
    <t>debeline 8 - 16 mm.</t>
  </si>
  <si>
    <t xml:space="preserve">utrjevanjem do zbitosti 95 % po Proktorju, </t>
  </si>
  <si>
    <t xml:space="preserve">z gramozom debeline 8 - 16 mm. </t>
  </si>
  <si>
    <t xml:space="preserve">odštejemo volumen cevi in jaškov. </t>
  </si>
  <si>
    <t>Krak A</t>
  </si>
  <si>
    <t xml:space="preserve">Zakoličba kanalizacije in tlačnega  voda z </t>
  </si>
  <si>
    <t>stacionažo na leseni tablici, vključno z</t>
  </si>
  <si>
    <t>zavarovanjem s trikotnikom iz letev</t>
  </si>
  <si>
    <t xml:space="preserve">lesenimi količki 4x4 cm, ter vpisno številko in  </t>
  </si>
  <si>
    <t>4x4 cm na količkih 4x4 cm</t>
  </si>
  <si>
    <t>Postavitev gradbenih prečnih profilov iz desk</t>
  </si>
  <si>
    <t>15x2,5 cm na dveh lesenih količkih 10x10 cm,</t>
  </si>
  <si>
    <t>na potrebni višini s potrebnimi označbami</t>
  </si>
  <si>
    <t>1.1.</t>
  </si>
  <si>
    <t>jarka preko državne ceste za kanal in</t>
  </si>
  <si>
    <t>električni kabel v terenu III. ktg. v razmerju</t>
  </si>
  <si>
    <t>l=11m, pov. gl.=2m, presek=4,5m2</t>
  </si>
  <si>
    <t>jarka za kanal, vodovod in električni kabel</t>
  </si>
  <si>
    <t>v terenu III. ktg. v razmerju 80 : 20 ter delnim</t>
  </si>
  <si>
    <t>odlaganjem izkopanega mazeriala ob strani</t>
  </si>
  <si>
    <t>jarka in delnim odvozom na začasno deponijo.</t>
  </si>
  <si>
    <t>Upoštevane povprečne globine izkopa.</t>
  </si>
  <si>
    <t>80 : 20 ter delnim odlaganjem izkopanega</t>
  </si>
  <si>
    <t>Široki izkop,glej detajl v prilogah.</t>
  </si>
  <si>
    <t xml:space="preserve">z gramozom debeline 0 - 16 mm. </t>
  </si>
  <si>
    <t>gramozom debeline 0 - 16 mm</t>
  </si>
  <si>
    <t>utrjevanjem do zbitosti 95 % po Proktorju z</t>
  </si>
  <si>
    <t>30 cm nad temenom cevi in strojnim</t>
  </si>
  <si>
    <t xml:space="preserve">Zasip gradbenega jarka do višine 20 oziroma </t>
  </si>
  <si>
    <t>materialom ter dopeljanim gramozom 0 - 30</t>
  </si>
  <si>
    <t>mm z utrjevanjem po plasteh do nivelete</t>
  </si>
  <si>
    <t>Dobava in montaža armirano poliesterskega</t>
  </si>
  <si>
    <t>globina jaška  2 m</t>
  </si>
  <si>
    <t>Izvedba priključka A.P. DN250 cevi</t>
  </si>
  <si>
    <t>kompl</t>
  </si>
  <si>
    <t>Dobava in montaža revizijskega jaška, na talčnem vodu, iz B.C. Φ 100 cm z litoželeznim pokrovom Φ 600 mm, D 400 po EN 124, z odprtinami za zračenje, na zaklop in prigrajenim protihrupnim vložkom.</t>
  </si>
  <si>
    <t xml:space="preserve">zbitosti 97 % po Proctorju. Predvsem </t>
  </si>
  <si>
    <t xml:space="preserve"> ustanove.</t>
  </si>
  <si>
    <t>3.8.</t>
  </si>
  <si>
    <t>l=350m, pov. gl.=1,3m, presek=2,8m2</t>
  </si>
  <si>
    <t xml:space="preserve">361x2,3 </t>
  </si>
  <si>
    <t xml:space="preserve">361x2,3x0,13 </t>
  </si>
  <si>
    <t>Izvedba priključka PEHD DN125 cevi na jašek iz A.P. in prikjljučka na črpališče.</t>
  </si>
  <si>
    <t>Krak B</t>
  </si>
  <si>
    <t>PREDDELA SKUPAJ</t>
  </si>
  <si>
    <t>KANALIZACIJSKA DELA SKUPAJ</t>
  </si>
  <si>
    <t>ZAKLJUČNA DELA SKUPAJ</t>
  </si>
  <si>
    <t>500 x 1 x 3,3</t>
  </si>
  <si>
    <t>in se kasneje uporabi za zasipanje.</t>
  </si>
  <si>
    <t>Uupoštevane povprečne globine izkopa.</t>
  </si>
  <si>
    <t>386,5 x 0,6/1,3 x 1,8</t>
  </si>
  <si>
    <t xml:space="preserve">886,5x0,80 </t>
  </si>
  <si>
    <t>886,5x0.8x0.13</t>
  </si>
  <si>
    <t>po Proctorju. Predvsem moramo paziti, da se</t>
  </si>
  <si>
    <t>doseže zbitost na bokih kanala.</t>
  </si>
  <si>
    <t>Od kote 30 cm nad temenom se zasip izvaja</t>
  </si>
  <si>
    <t>v plasteh po 30 cm z lahko mehanizacijo za</t>
  </si>
  <si>
    <t>komprimiranje. Pred začetkom zasipanja si</t>
  </si>
  <si>
    <t>mora izvajalec pridobiti mnenje o kvaliteti</t>
  </si>
  <si>
    <t xml:space="preserve">z EN 14802, z vodotesnim litoželeznim </t>
  </si>
  <si>
    <t>na zaklep in prigrajenim protihrupnim vložkom.</t>
  </si>
  <si>
    <t xml:space="preserve">Dobava in montaža armirano poliesterskega </t>
  </si>
  <si>
    <t xml:space="preserve">z EN 14802,  s sušnim vtokom, z vodotesnim </t>
  </si>
  <si>
    <t xml:space="preserve">EN 124na zaklep in prigrajenim protihrupnim </t>
  </si>
  <si>
    <t>vložkom</t>
  </si>
  <si>
    <t>globina jaška  1,6 - 2,8 m, JB6 - JB17</t>
  </si>
  <si>
    <t>posteljico (po navodilih proizvajalca)</t>
  </si>
  <si>
    <t>DN 250 mm, vključno s spojkami</t>
  </si>
  <si>
    <t>in gumi tesnili.</t>
  </si>
  <si>
    <t>posteljico, po navodilih proizvajalca,</t>
  </si>
  <si>
    <t>Krak C</t>
  </si>
  <si>
    <t>257x0,50</t>
  </si>
  <si>
    <t>257x0.5x0.13</t>
  </si>
  <si>
    <t xml:space="preserve">257x0,6x0,55, pribitek 10 %, </t>
  </si>
  <si>
    <t>361x2,3x0,45, pribitek 10 %</t>
  </si>
  <si>
    <t>Proctorju. Predvsem moramo paziti, da se</t>
  </si>
  <si>
    <t xml:space="preserve">Od kote 30 cm nad temenom se zasip </t>
  </si>
  <si>
    <t>DN250 mm, vključno s spojkami</t>
  </si>
  <si>
    <t>90x0,50</t>
  </si>
  <si>
    <t>90x0.5x0.13</t>
  </si>
  <si>
    <t xml:space="preserve">90x0,6x0,55, pribitek 10 %, </t>
  </si>
  <si>
    <t>Krak E</t>
  </si>
  <si>
    <t>34x0,50</t>
  </si>
  <si>
    <t>34x0.5x0.13</t>
  </si>
  <si>
    <t xml:space="preserve">34x0,6x0,55, pribitek 10 %, </t>
  </si>
  <si>
    <t xml:space="preserve"> z utrjevanjem po plasteh do vrha oziroma do </t>
  </si>
  <si>
    <t xml:space="preserve">spodnje nivelete ustroja dvorišča, zbitost 97 % </t>
  </si>
  <si>
    <t>Izdelava gramoznega sloja dvorišča</t>
  </si>
  <si>
    <t>Izdelava finega sloja dvorišča iz</t>
  </si>
  <si>
    <t>Krak F</t>
  </si>
  <si>
    <t>55x0,50</t>
  </si>
  <si>
    <t>55x0.5x0.13</t>
  </si>
  <si>
    <t xml:space="preserve">55x0,6x0,55, pribitek 10 %, </t>
  </si>
  <si>
    <t>Krak G</t>
  </si>
  <si>
    <t>66x0,6/1,3x1,8</t>
  </si>
  <si>
    <t>66x0,50</t>
  </si>
  <si>
    <t>66x0.5x0.13</t>
  </si>
  <si>
    <t xml:space="preserve">66x0,6x0,55, pribitek 10 %, </t>
  </si>
  <si>
    <t>globina jaška 1,8 in 1,6 m, JG1 in JG2</t>
  </si>
  <si>
    <t>Krak I</t>
  </si>
  <si>
    <t xml:space="preserve">57x0,6x0,55, pribitek 10 %, </t>
  </si>
  <si>
    <t>57x0.5x0.13</t>
  </si>
  <si>
    <t>576x0,50</t>
  </si>
  <si>
    <t>57x0,6/1,3x1,8</t>
  </si>
  <si>
    <t>globina jaška 2 in 1,6 m, JI1 in JI2</t>
  </si>
  <si>
    <t xml:space="preserve">debelini 8 cm  - AC 22 base (frakcija   </t>
  </si>
  <si>
    <t xml:space="preserve">debelini 8 cm - AC 22 base (frakcija   </t>
  </si>
  <si>
    <t>Zasip gradbenega jarka z izkopanim materialom</t>
  </si>
  <si>
    <t xml:space="preserve">Asfaltiranje poti z enoslojnim asfaltom,   </t>
  </si>
  <si>
    <t xml:space="preserve">sloj iz bituminiziranega drobljenca v   </t>
  </si>
  <si>
    <t>0- 16 mm) B70/100, A3.</t>
  </si>
  <si>
    <t xml:space="preserve">debelini 6 cm - AC 22 base (frakcija   </t>
  </si>
  <si>
    <t>SKUPNA REKAPITULACIJA</t>
  </si>
  <si>
    <t>EUR</t>
  </si>
  <si>
    <t>SKUPAJ</t>
  </si>
  <si>
    <t>NEPREDVIDENA DELA</t>
  </si>
  <si>
    <t>SKUPAJ FEKALNA KANALIZACIJA</t>
  </si>
  <si>
    <t>KRAK A</t>
  </si>
  <si>
    <t>KRAK B</t>
  </si>
  <si>
    <t>KRAK C</t>
  </si>
  <si>
    <t>KRAK D</t>
  </si>
  <si>
    <t>KRAK E</t>
  </si>
  <si>
    <t>KRAK F</t>
  </si>
  <si>
    <t>KRAK G</t>
  </si>
  <si>
    <t>KRAK I</t>
  </si>
  <si>
    <t>OSTALA DELA - VODOVOD</t>
  </si>
  <si>
    <t>PE 100, d = 32 x 3,2; SRD 11, PN 16</t>
  </si>
  <si>
    <t>PE 100, d = 63 x 5,8; SRD 11, PN 16</t>
  </si>
  <si>
    <t xml:space="preserve">Cevi položene v izkopan jarek na pripravljeno podlago, radij ukrivljenja pri montaži je caa. 25¸30 x d. </t>
  </si>
  <si>
    <t>5.1.</t>
  </si>
  <si>
    <t>5.2.</t>
  </si>
  <si>
    <t xml:space="preserve">Primerni za živilsko uporabo in za vgradnjo v zemljo. </t>
  </si>
  <si>
    <t>T kos: T 100 / 50, PN 16</t>
  </si>
  <si>
    <t>Vključno montažni material (inox vijaki z maticami, tesnilo EPDM, ...).</t>
  </si>
  <si>
    <t>5.3.</t>
  </si>
  <si>
    <t>Testiran z vodo po EN 12266-1, stopnja puščanja A.</t>
  </si>
  <si>
    <t xml:space="preserve">Primeren za živilsko uporabo in za vgradnjo v zemljo. </t>
  </si>
  <si>
    <t>Upravljanje z ročnim kolesom, T-zatičem ali vgradilno garnituro. Pritrjevanje zvona vgradilne garniture se izvede z zatičem.</t>
  </si>
  <si>
    <t>EURO 20, tip 23, DN 50, PN 16</t>
  </si>
  <si>
    <t>5.4.</t>
  </si>
  <si>
    <t xml:space="preserve">Izvedba pritrjevanja zvona garniture mora ustrezati ponujenim EV zasunom. </t>
  </si>
  <si>
    <t>DN 100 - 150; L = 700 do 1100mm</t>
  </si>
  <si>
    <t>Vgradilna teleskopska garnitura, za odpiranje/zapiranje EV zasuna. Ključ je izdelan iz nodularne litine, cev in zvonec iz PE, teleskopski drog je jeklen. Vsi jekleni deli so protikoroijsko zaščiteni. Teleskopski del opremljen z ležajem za lažje odpiranje/zapiranje.</t>
  </si>
  <si>
    <t>Vključno montažni material.</t>
  </si>
  <si>
    <t>5.5.</t>
  </si>
  <si>
    <t>Izvedba toplotne izolacije PEHD DN50 cevi z izolirnim cevakom. Prehod preko Gradaščice v mostni konstrukciji.</t>
  </si>
  <si>
    <t>Izvedba toplotne izolacije PEHD DN125 cevi z izolirnim cevakom. Prehod preko Gradaščice v mostni konstrukciji.</t>
  </si>
  <si>
    <t>5.6.</t>
  </si>
  <si>
    <t>PE d = 63 / 32, PN 16</t>
  </si>
  <si>
    <t>Univerzalni navrtni zasun, za montažo pod pritiskom, za PE cev, ohišje izdelano iz nodularne litine (epoxy antikorozijsko zaščitena), zaporna plošča in vreteno iz nerjavečega jekla, tesnilo EPDM. Vrtanje z navrtalno napravo.</t>
  </si>
  <si>
    <t>Vključno z vrtljivim 90° PE kolenom za PE cev.</t>
  </si>
  <si>
    <t>5.7.</t>
  </si>
  <si>
    <t xml:space="preserve">Cestna kapa, izdelana iz litine, okrogle oblike, z napisom "VODA". Pokrov zaščiten proti izpadanju. </t>
  </si>
  <si>
    <t xml:space="preserve">Vključno montažni material. </t>
  </si>
  <si>
    <t>DN 25, PN16</t>
  </si>
  <si>
    <t>PE 100, d = 63 zaključna kapa</t>
  </si>
  <si>
    <t>5.8.</t>
  </si>
  <si>
    <t>5.9.</t>
  </si>
  <si>
    <t>(proizvajalca predpiše upravljalec vodovoda)</t>
  </si>
  <si>
    <t>Vključno nepovratni ventil, nosilna konzola, vijačni spoj (holandec) in montažni material.</t>
  </si>
  <si>
    <t xml:space="preserve">Hišni volumetrični vodomer, za vodoravno vgradnjo, z suhim merilnim vložkom, z navojnimi priključki, delovni tlak PN16, za hladno vodo do 30°C. </t>
  </si>
  <si>
    <t>Vodomer se namesti v objekt ob črpališču.</t>
  </si>
  <si>
    <t>5.10.</t>
  </si>
  <si>
    <t>Primerne za vgradnjo v zemljo. Cevi se položijo v skupni jarek za vodovod, tlačni vod in zaščitne elektro cevi.</t>
  </si>
  <si>
    <t>Izvedba tlačnega preizkusa vodovodne napeljave, po določilih poglavja 11 (Preizkušanje cevovodov) standarda SIST EN 805. Priporočeni tlak preizkušanja je 10 bar.</t>
  </si>
  <si>
    <t>Izpiranje vodovodih cevi ter dezinfekcija z klornim šokom, izdelava mikrobiološke analize odvzetih vzorcev vode. Dezinficirati po določilih SIST EN 805, navodila DVGW W 291, navodila NIJZ.</t>
  </si>
  <si>
    <t>OSTALA DELA - VODOVOD SKUPAJ</t>
  </si>
  <si>
    <t>5.11.</t>
  </si>
  <si>
    <t xml:space="preserve">Upoštevan je dodatek 3 % za razrez. </t>
  </si>
  <si>
    <t xml:space="preserve">   2/1.3.3    POPIS DEL Z OCENO STROŠKOV</t>
  </si>
  <si>
    <t>projektirani kanal, odcepi iz PVC cevi DN150,</t>
  </si>
  <si>
    <t>skupaj z nabavo in položitvijo PVC cevi ter</t>
  </si>
  <si>
    <t>nabavo in položitvijo armirano poliesterskega</t>
  </si>
  <si>
    <t xml:space="preserve">Vključno z izkopom, zasipom in vzpostavitvijo </t>
  </si>
  <si>
    <t>v prvotno stanje. Dolžina odcepa 2 -5 m</t>
  </si>
  <si>
    <t>izveden v sklopu projekta hišnega priključka.</t>
  </si>
  <si>
    <t>(za parcelno mejo). Ostali del priključka</t>
  </si>
  <si>
    <t>jarka v terenu III. (IV.) ktg. v razmerju 80 : 20,</t>
  </si>
  <si>
    <t>ter delnim odlaganjem izkopanega materiala ob</t>
  </si>
  <si>
    <t xml:space="preserve">strani jarka in delnim odvozom na začasno </t>
  </si>
  <si>
    <t>deponijo. Naklon izkopa 70° (20°), glej detajl</t>
  </si>
  <si>
    <t xml:space="preserve">ločeno in se kasneje uporabi za zasipanje. </t>
  </si>
  <si>
    <t>v prilogah. Zgornja tamponska plast se izkoplje</t>
  </si>
  <si>
    <t xml:space="preserve">debelini 6 cm  - AC 22 base (frakcija   </t>
  </si>
  <si>
    <t xml:space="preserve">debelini 3 cm - AC 11 surf B70/100 A3   </t>
  </si>
  <si>
    <t>strani jarka in delnim odvozom na začasno</t>
  </si>
  <si>
    <t xml:space="preserve">deponijo. Naklon izkopa 70° (20°), glej detajl </t>
  </si>
  <si>
    <t>v priilogah. Zgornja tamponska plast se izkoplje</t>
  </si>
  <si>
    <t xml:space="preserve">poliestrske cevi (10.000 kN/m2) v skladu s </t>
  </si>
  <si>
    <t xml:space="preserve">SIST EN 14364 in DIN 19523 na peščeno </t>
  </si>
  <si>
    <t xml:space="preserve">globina jaška  3,2 - 4,8 m, JB0 - JB4 </t>
  </si>
  <si>
    <t>globina jaška  3,7 m, JB5</t>
  </si>
  <si>
    <t>257x0,6/1,3x2,3</t>
  </si>
  <si>
    <t>90x0,6/1,3x2,3</t>
  </si>
  <si>
    <t>globina jaška  1,6 - 2,7 m, JD1 - JD3</t>
  </si>
  <si>
    <t>34x0,6/1,3x2,8</t>
  </si>
  <si>
    <t>globina jaška  1,9 m, JE1</t>
  </si>
  <si>
    <t>globina jaška  2 in 1,6 m, JF1 in JF2</t>
  </si>
  <si>
    <t>55x0,6/1,3x1,8</t>
  </si>
  <si>
    <t>globina jaška 1,8 - 2,6 m, JC2, JC3, JC4 - JC8</t>
  </si>
  <si>
    <t>globina jaška 2,5 m in 2,7 m, JC1 in JC2</t>
  </si>
  <si>
    <t>Višek izkopanega materiala je potrebno odpeljati na gradbeno deponijo in za njega pridobiti evidenčni list. Lastnik viška izkopanega materiala je občina, zato bo izvajalec v njenem imenu po pooblastilu odvažal material na trajno gradbeno deponijo. Evidenčni listi so pogoj za potrjevanje količine izkopanega materiala in so priloga v gradbeni knjigi.</t>
  </si>
  <si>
    <t>Pri popisih je upoštevano, da se dela opravljajo v suhem vremenu! Če iz razpisne dokumentacije sledi, da dela ne bo mogoče opraviti le v suhem vremenu, se to upošteva v cenah na enoto!</t>
  </si>
  <si>
    <t>Pred izdelavo ponudbe si mora ponudnik ogledati območje predvidene gradnje in obstoječe stanje, zaradi vzpostavitve v prvotno stanje in morebitnih zaščit bližnjih objektov, kar je treba upoštevati pri pripravi ponudbe (cena na enoto)!</t>
  </si>
  <si>
    <t>Čiščenje terena pred in po gradnji.</t>
  </si>
  <si>
    <t>Protiprašno polivanje ceste zaradi prašenja v primeru prevoznosti ceste po makadamu, odstranjevanju snega v času zime in  posipavanja prekopanih površin, kjer potekajo dela zaradi poledenele površine.</t>
  </si>
  <si>
    <t>Črpanje vode in vsa dela za odvodnjavanje padavinske, izvorne in podtalne vode med gradnjo, tako da se zagotovi stalno in kontrolirano odvajanje ter prepreči zadrževanje vode in zamakanje raščenih ali nasutih materialov.</t>
  </si>
  <si>
    <t>Razpiranje in zaščita gradbene jame.</t>
  </si>
  <si>
    <t>Zakoličba obstoječih komunalnih vodov pred začetkom gradnje.</t>
  </si>
  <si>
    <t>Izdelava in postavitev gradbiščne in varnostne table skladno s trenutno veljavno gradbeno zakonodajo.</t>
  </si>
  <si>
    <t>Prijava gradbišča v skladu z veljavno zakonodajo.</t>
  </si>
  <si>
    <t>Stroške vseh potrebnih ukrepov, ki so predpisana in določena z veljavnimi predpisi o varstvu pri delu in varstvom pred požarom, ki jih mora izvajalec obvezno upoštevati</t>
  </si>
  <si>
    <t>Nepredvideno škoda na objektih ali vodih ob gradbišču, ki jo povzroči izvajalec zaradi del pri izgradnji infrastrukture.</t>
  </si>
  <si>
    <t xml:space="preserve">Stroški izdelave in dostave  varnostnega načrta za kanalizacijo in črpališče posebej se dostavi naročniku v skladu s predpisi o zagotavljanju varnosti in zdravja pri delu in zagotoviti, da bo gradbišče urejeno v skladu z varnostnim načrtom. Načrte izvajalec preda v potrditev naročniku (inženirju) pet dni pred začetkom gradnje. </t>
  </si>
  <si>
    <t>Izdelava začasnih peš prehodov - brvi do hiš in vsi stroški začasnih dostopov do stanovanjskih in drugih objektov, ter stroški zagotavljanja nemotenega dostopa interventnim vozilom ves čas gradnje za celotno območje, ki se z gradnjo tangira.</t>
  </si>
  <si>
    <t>Vse stroške zunanjega in notranjega transporta do začasnih in stalnih deponij, natovarjanja, raztovarjanja, skladiščenja na gradbišču, takse, zavarovanja, manipulativne in ostale lokalne stroške, ki se nanašajo na pridobitev ustreznih dovoljenj za izvedbo del predmetnega razpisa in primopredajo objekta s strani izvajalca naročniku</t>
  </si>
  <si>
    <t>Vsa humusiranja izven delovnega pasu.</t>
  </si>
  <si>
    <t>Sanacija oz. povrnitev v prvotno stanje vseh dostopnih poti, ki jih bo izvajalec uporabljal za vso gradbiščno logistiko.</t>
  </si>
  <si>
    <t>Stroške obveščanja javnosti o morebitnih motnjah ter posledic nastalih zaradi motenj.</t>
  </si>
  <si>
    <t>Odstranitev grmičevja in manjših dreves ob trasi z odvozom na trajno deponijo.</t>
  </si>
  <si>
    <t>Stroške električne energije, vode, TK priključkov, razsvetljave, ogrevanja…</t>
  </si>
  <si>
    <t>Vse stroške zavarovanja opreme v času izvedbe del in delavcev ter materiala na gradbišču v času izvajanja del, od začetka do pridobitve uporabnega dovoljenja.</t>
  </si>
  <si>
    <t>Vse stroške pridobitve potrebnih soglasij in dovoljenj v zvezi s prečkanji cevovodov, stroške zaščite vseh komunalnih naprav in stroške upravljavcev ali njihovih predstavnikov, stroške raznih pristojbin s tem v zvezi,</t>
  </si>
  <si>
    <t>Izvajalec mora nujno slediti izdanim soglasjem iz projektne dokumentacije in ustrezno obveščati soglasodajalce.</t>
  </si>
  <si>
    <t>Koordinacija naročnikovega pooblaščenca za merjenje upornosti ozemljila črpališča z izdelavo poročila</t>
  </si>
  <si>
    <t>Pridobiti  mnenja in soglasja upravljalca ceste za gradnjo, ter po potrebi zagotoviti njihov nadzor nad izvedbo del in pridobitvijo mnenja, da so vsa dela pravilno izvedena in nad izvedenimi deli nimajo pripomb, po končanih delih.</t>
  </si>
  <si>
    <t xml:space="preserve">Stroški glede posegov na obstoječih infrastruktirnih vodov, vključno odprava morebitnih poškodb, </t>
  </si>
  <si>
    <t>pri čemer se izvajalec z upravljalcem uskladi glede izvedbe del</t>
  </si>
  <si>
    <t>Stroške soglasij in dovoljenj za zaporo ceste vključno z elaboratom zapore ceste, stroški postavitve prometne in neprometne signalizacije, stroški zapor in preusmeritve prometa, objave v medijih in drugi stroški zapore.</t>
  </si>
  <si>
    <t>Stroški izlova rib, v kolikor je to potrebno zaradi prečkanj vodotokov in prečrpavanja vode pri prečkanju potokov vključno z obveščanjem ribičev, soglasodajalcev in plačila nadzora z njihove strani, v kolikor je potrebno.</t>
  </si>
  <si>
    <t xml:space="preserve">V ceni postavk je potrebno zajeti tudi vse stroške potrebnih premikov strojev-izogibanje, ustavitev posameznih del, zaradi potrebe po sprostitvi prometa v času izvajanja del. </t>
  </si>
  <si>
    <t>Izdelava tehničnega elaborata gradnje (TEE).</t>
  </si>
  <si>
    <t>V času gradnje mora biti prisoten geomehanik vsaj enkrat tedensko, ki svoja opažanja vpisuje v gradbeni dnevnik. Prav tako podaja mnenja glede ponovne uporabe izkopanega materiala.</t>
  </si>
  <si>
    <t>Izdelava poročila o ravnanju z gradbenimi odpadki v skladu z zakonodajo, vključno z vsemi stroški in taksami ločenega zbiranja, sortiranja in evidentiranja gradbenih odpadkov, zemeljskega izkopa, kot tudi stroške odvoza, stroških deponije in predelave le teh, po določilih zakonodaje.</t>
  </si>
  <si>
    <t>Izvedba videoposnetka kanalizacije po končanih delih  (točen format in tip zapisa uskladiti z upravljalcem, saj mora biti kompatibilen z naročnikovo digitalno evidenco in katastrom) je sestavni del dokumentacije o kvaliteti izvedenih del! Videoposnetek lahko izdela le bodoči upravljalec kanalizacije.</t>
  </si>
  <si>
    <t>Geodetski načrt in projekt izvedenih del (PID) za vse komunalne inštalacije, vključno z izrisom hišnih priključkov pri posameznem objektu, z vsemi geodetskimi podatki (koordinate, globina, padec) - predan v tiskani in v digitalni obliki, ki mora biti izdelan v skladu z veljavno zakonodajo in zahtevami VO-KA Ljubljana.</t>
  </si>
  <si>
    <t>Vsi morebitni stroški soglasij, dovoljenj ter dokumentacij, ki so pogoj za pridobitev uporabnega dovoljenja, so vključeni v ceno in se ne zaračunavajo posebej.</t>
  </si>
  <si>
    <t xml:space="preserve">Ponovna vzpostavitev odstranjenih mejnikov, ki jih je izvajalec odstranil izven delovnega pasu </t>
  </si>
  <si>
    <t>Poročila o kakovostni vgradnji (tekoča kontrola asfaltov in tamponov)</t>
  </si>
  <si>
    <t>Izdelava DZO in PID v 4 izvodih in elektronska verzija na USB ključku.</t>
  </si>
  <si>
    <t>Posnetek obstoječega stanja ceste (talne oznake, odbojne ograje). Po končanem asfaltiranju vzpostaviti prvotno stanje.</t>
  </si>
  <si>
    <t>Vse morebitne stroške soglasij in drugih stroškov vezanih na uporabo javne površine, na izvedbo posegov v varovalni pas občinske, državne ceste, za izvajanje del na in ob občinski oz. državni javni cesti - prekopi, podkopi in vsi stroški vezani na izpolnitev pogojev izdanega soglasja.</t>
  </si>
  <si>
    <t>Izvedba  preskusa vodotesnosti vseh cevovodov in objekta črpališča po ustreznem standardu s strani pooblaščene organizacije in izdelava ustreznega poročila.</t>
  </si>
  <si>
    <t>Pregled in čiščenje kanala pred videoposnetkom in tlačni preiskusom</t>
  </si>
  <si>
    <t>Rekultivacija vrtnih in zelenih površin</t>
  </si>
  <si>
    <t xml:space="preserve">Fotodokumentacijo obstoječega in novega stanja, hiš, cest, travnikov ulic in hišnih priključkov, ki jih tangiramo s posegom gradnje. </t>
  </si>
  <si>
    <t>Izdelava izvedenskega mnenja za objekte na katerih bi zaradi izgradnje komunalne infrastrukture lahko prišlo do poškodb (s predhodnim posvetovanjem s predstavnikom naročnika - z nadzorom). Izvedensko mnenje se izdela na podlagi ocene izvajalca, ki mora imeti gradnjo tudi zavarovano tudi za vibracije, ki se pojavijo pri izgradnji infrastrukture. Predvidoma štiri hiše in dve zidani ograji.</t>
  </si>
  <si>
    <t>Cevovodi za razvod pitne sanitarne vode v zemlji, izdelani iz polietilenskih cevi po SIST EN 12201, primerne za živilsko uporabo. Označene z modro črto, na vsakem dolžinskem metru z vidno in trajno oznako. Spajanje cevi se vrši z elektro-fuzijsko spojko.</t>
  </si>
  <si>
    <t>Vključno montažni material in spajanje.</t>
  </si>
  <si>
    <t>Dobava in polaganje PVC opozorilnega traku, za označitev lokacije vodovodne cevi, s ponavljajočim napisom »POZOR VODOVOD«, položen ca. 30 cm nad temenom vodovodne ali zaščitne cevi.</t>
  </si>
  <si>
    <t>Izvedba 15 kosov nosilne konstrucije iz nerjavečih profilov AISI304 obešene na mostno konstrukcijo  mosta preko Gradaščice, za položitev tlačnega voda, vodovoda in cevi za električni kabel. Na konstrukcijo se na spodnji in zunanji  strani položi PE plošča d = 10 mm, površina plošče 20 m2. Dolžina mostne konstrukcije 22 m. Vključno potrebni drobni montažni material ter potrebni oder.</t>
  </si>
  <si>
    <t xml:space="preserve">Dobava in polaganje tlačnega cevovoda PE100 D125 DN100 SRD17 PN10 na peščeno posteljico, delno v izkopan jarek kanalizacije, delno v samostojen jarek. Spajanje cevi se vrši z elektro-fuzijsko spojko. Vključno z dvema čistilnima kosoma D125, material AISI316, sestavljenima iz DMK (montažno demontažni kos) FF kosa z nastavkom DN50 z ventilom in hitro spojko ter izpustnim ventilom DN25. </t>
  </si>
  <si>
    <t>EN 14802, z litoželeznim pokrovom</t>
  </si>
  <si>
    <t>za zračenje, na zaklep in s prigrajenim</t>
  </si>
  <si>
    <t>protihrupnim vložkom.</t>
  </si>
  <si>
    <t>REKAPITULACIJA</t>
  </si>
  <si>
    <t>44</t>
  </si>
  <si>
    <t>Dela na izvedbi kraka C kanalizacije, se lahko izvajajo samo v času, ko na poljih ni večjih kmetijskih del, načeloma v zimskem času, oziroma v dogovoru z lastniki zemljišč, ki za dostop do zemljišč potrebujejo cesto po kateri poteka krak C.</t>
  </si>
  <si>
    <t>potokom Ostrožnik - pod profilom mosta.</t>
  </si>
  <si>
    <t xml:space="preserve">Izvedba podboja z vstavitvijo cevi DN300 pod </t>
  </si>
  <si>
    <t>globina 5,7m, naklon 0,5%</t>
  </si>
  <si>
    <t>2.10.</t>
  </si>
  <si>
    <t xml:space="preserve">V popisih za izgradnjo kanalizacije, črpališča in elektro priključka je potrebno v cenah na </t>
  </si>
  <si>
    <t>enoto vključiti naslednje postavke, ki se ne zaračunavajo posebej, in sicer:</t>
  </si>
  <si>
    <t>Pri dobavi kanalizacijskih jaškov upoštevati tudi  razbremenilno AB ploščo za montažo na cev DN 1000 mm, ter vsemi potrebnimi deli in materiali. Vključno z AB vencem za vgradnjo LTŽ pokrova ter  dobavo  in vgrajevanjem betona C16/20 in vso potrebno armaturo za betoniranje pete revizijskih jaškov.</t>
  </si>
  <si>
    <t xml:space="preserve">      STROJNA OPREMA IN INSTALACIJE </t>
  </si>
  <si>
    <t>V cenah na enoto morajo biti zajeta vsa dela oziroma stroški, ki so navedena na začetku popisa za izvedbo kanalizacije.</t>
  </si>
  <si>
    <t>poz.</t>
  </si>
  <si>
    <t>opis</t>
  </si>
  <si>
    <t>cena/enoto</t>
  </si>
  <si>
    <t>cena</t>
  </si>
  <si>
    <t>Črpališče, premera 1400 mm, skupne višine 645 cm, sestavljeno iz tipskega dna črpališča Flygt TOP 100S, obroča iz armiranega poliestra premer 1400 m in dolžine 5630 mm, debelina stene min. 12 mm z betonsko pokrivno ploščo (gradbena dela) z lahkim pohodnim  pokrovom s protizdrsno Al pločevino dimenzije 1200 x 700 mm (okvir se vgradi ob betoniranju pokrivne plošče). Stik med dnom črpališča in poliesterskega obroča se zatesni s poliestrsko maso. Črpališče je postavljeno in pritrjeno na temeljno ploščo.</t>
  </si>
  <si>
    <t>kpl</t>
  </si>
  <si>
    <t>Potopna centrifugalna črpalka, posebne izvedbe, z visokozmogljivim elektromotorjem, s funkcijo zaznavanja mašenja in samočiščenja s prilagodljivim in pomičnim tekalnim kolesom na gredi, z integriranim tlačnim stikalom, kompletirana z vsemi potrebnimi elementi za mokro vgradnjo z možnostjo revizijskega dviganja, z vsem potrebnim spojnotesnilnim, vijačnim in podpornim materialom ter 10 m priključnega kabla, (P1, P2). Potrebno je dobaviti rezervni napisni ploščici za črpalki.</t>
  </si>
  <si>
    <r>
      <t>Flygt, xylem, tip Concertor N80-1500,                Q = 10 m</t>
    </r>
    <r>
      <rPr>
        <vertAlign val="superscript"/>
        <sz val="12"/>
        <color indexed="8"/>
        <rFont val="Times New Roman"/>
        <family val="1"/>
      </rPr>
      <t>3</t>
    </r>
    <r>
      <rPr>
        <sz val="12"/>
        <color indexed="8"/>
        <rFont val="Times New Roman"/>
        <family val="1"/>
      </rPr>
      <t xml:space="preserve">/h, H = 10 m, P = 2,2 kW, U = 400 V, I = 4,8 A. </t>
    </r>
  </si>
  <si>
    <t>Nivojska sonda 4 - 20 mA, 0 - 2 m, hidrostatična za umazano vodo, z cca. 10 m povezovalnega kabla vključno zaščitna cev s kolenom, PVC DN75 l = 4 m.</t>
  </si>
  <si>
    <t xml:space="preserve">Plovno nivojsko stikalo 24 V za umazano vodo z utežjo, vključno z 10 m dovodnega kabla. </t>
  </si>
  <si>
    <t>Cevovod za odpadno vodo iz nerjaveče cevi AISI316 DN80 18 m, DN100 2m, DN40 0,5m vključno s potrebnimi fitingi in potrebnim spojno tesnilnim, vijačnim in podpornim materialom ter:</t>
  </si>
  <si>
    <t xml:space="preserve">ročni nožasti zasun DN80                          2 kosa </t>
  </si>
  <si>
    <t>nepovratna loputa DN80                           2 kosa</t>
  </si>
  <si>
    <t>krogelni ventil DN50                                 1 kos</t>
  </si>
  <si>
    <t>hitra spojka DN50                                    1 kos</t>
  </si>
  <si>
    <t>prirobnica za prehod iz nerjaveče DN100 cevi v PEHD cev DN100 (125x11,4)                 1 kos</t>
  </si>
  <si>
    <t>Dobava in vgradnja umivalnika z odtokom in razvod vode, ki je pod umivalnikom, do dveh pip ali ventilov nad umivalnikom. Vgradnja v montažni objekt. Ob umivalnik je potrebno dodati napisno ploščico iz nerjavečega materiala na kateri je lasersko vgraviran napis VODA NI PITNA.</t>
  </si>
  <si>
    <t>Montaža specificirane opreme in instalacij od poz. 1 do poz. 6, pripravljalna dela, zarisovanje, tlačni preizkus in spuščanje v pogon (suhi in mokri zagon), zaključna dela in ostali nepredvideni stroški.</t>
  </si>
  <si>
    <t>Zagon in testiranje vgrajene opreme ter testiranje delovanja črpališča</t>
  </si>
  <si>
    <t xml:space="preserve">SKUPAJ TEHNOLOŠKO STROJNA OPREMA IN INSTALACIJE </t>
  </si>
  <si>
    <t>2/2.3.2  POPIS DEL Z OCENO STROŠKOV</t>
  </si>
  <si>
    <t>FEKALNA KANALIZACIJA STRANSKA VAS S ČRPALIŠČEM IN TLAČNIM VODOM</t>
  </si>
  <si>
    <t>ČRPALIŠČE STRANSKA VAS</t>
  </si>
  <si>
    <t>GRADBENA DELA</t>
  </si>
  <si>
    <t>P O V Z E T E K    S T R O Š K O V</t>
  </si>
  <si>
    <t>BETONSKA DELA</t>
  </si>
  <si>
    <t>ZIDARSKA DELA</t>
  </si>
  <si>
    <t>TESARSKA DELA</t>
  </si>
  <si>
    <t>ZUNANJA UREDITEV</t>
  </si>
  <si>
    <t>OSTALA DELA</t>
  </si>
  <si>
    <t>Nepredvidena dela</t>
  </si>
  <si>
    <t>SKUPAJ GRADBENA DELA:</t>
  </si>
  <si>
    <t>Vsa izkopna dela in transporti izkopnih materialov se obračunajo po prostornini zemljine v raščenem stanju. Vsa nasipna dela se obračunajo po prostornini zemljine v vgrajenem stanju.</t>
  </si>
  <si>
    <t>SPLOŠNI POGOJI</t>
  </si>
  <si>
    <t>Dela je potrebno izvajati v skladu z veljavnimi tehničnimi predpisi, normativi in upoštevati predpise iz varstva pri delu ter projektno dokumentacijo.</t>
  </si>
  <si>
    <t>OPIS STORITEV ZAJETIH V CENI</t>
  </si>
  <si>
    <t xml:space="preserve"> - postavitev profilov</t>
  </si>
  <si>
    <t xml:space="preserve"> - izvedba izkopov po opisu v posameznih postavkah</t>
  </si>
  <si>
    <t xml:space="preserve"> - pregled bočnih strani izkopa vsak dan pred pričetkom del, zlasi po deževnem vremenu</t>
  </si>
  <si>
    <t xml:space="preserve"> - demontaža in odvoz strojev, naprav itd.</t>
  </si>
  <si>
    <t xml:space="preserve"> - črpanje talne vode iz gradbene jame</t>
  </si>
  <si>
    <t>Poz.</t>
  </si>
  <si>
    <t>Opis</t>
  </si>
  <si>
    <t>Enota</t>
  </si>
  <si>
    <t>Količina</t>
  </si>
  <si>
    <t>Cena/enoto</t>
  </si>
  <si>
    <t>Cena</t>
  </si>
  <si>
    <t>Površinski izkop (z bagri) z nakladanjem na prevozno stredstvo in odvozom na gradbiščno deponijo, v terenu II. in III. ktg., do nivelete sosednjega zemljišča</t>
  </si>
  <si>
    <r>
      <t>m</t>
    </r>
    <r>
      <rPr>
        <vertAlign val="superscript"/>
        <sz val="10"/>
        <rFont val="Arial"/>
        <family val="2"/>
      </rPr>
      <t xml:space="preserve">3    </t>
    </r>
  </si>
  <si>
    <t>Dobava in zabijanje zagatnic  dolžine 12 m za zaščito gradbene jame za izvedbo črpališča, komplet  vsa dela in material za ves čas gradnje, vključno razpiranje pod vrhom zagatnic ter izruvanje in odvoz</t>
  </si>
  <si>
    <t>Izkop v opažu iz zagatnic  v zemljini III.  kategorije, globine do 6,00 m, vključno z nakladanjem zemlje na prevozno sredstvo in odvoz na trajno deponijo do 10 km.</t>
  </si>
  <si>
    <t>Izkop jaška za postavitev črpalke v enem od vogalov.</t>
  </si>
  <si>
    <t xml:space="preserve">Planiranje tal po strojnem izkopu z nabijanjem do točnosti +- 3 cm. </t>
  </si>
  <si>
    <r>
      <t>m</t>
    </r>
    <r>
      <rPr>
        <vertAlign val="superscript"/>
        <sz val="10"/>
        <rFont val="Arial"/>
        <family val="2"/>
      </rPr>
      <t xml:space="preserve">2   </t>
    </r>
  </si>
  <si>
    <t>Izdelava gramoznega nasutja granulacije 8 - 32 mm v debelini 30 cm z dobavo, razstiranjem nabijanjem in planiranjem do točnosti +- 1.0 cm.</t>
  </si>
  <si>
    <t>- tampon pod temeljno ploščo debeline 30 cm.</t>
  </si>
  <si>
    <r>
      <t xml:space="preserve">Zasipanje gradbene jame z gramozom granulacije 0 - 32 mm, z istočasnim utrjevanjem po plasteh debeline 30 cm do zgoščenosti Edin </t>
    </r>
    <r>
      <rPr>
        <sz val="10"/>
        <rFont val="Calibri"/>
        <family val="2"/>
      </rPr>
      <t>≥</t>
    </r>
    <r>
      <rPr>
        <sz val="10"/>
        <rFont val="Arial"/>
        <family val="0"/>
      </rPr>
      <t xml:space="preserve"> 40 MPa. Zasipanje se vrši do končne nivelete ali do 30 cm pod končno niveleto. Zgornjih 60 cm iz zmrzlinsko odpornega gramoza. Ob zasipanju se mora v posodo črpališča sproti natakati voda.</t>
    </r>
  </si>
  <si>
    <r>
      <t>Izdelava nasutja okrog objektov znotraj predvidene ograje v debelini 30 cm iz zmrzlinsko odpornega gramoznega materiala granulacije 0 - 32</t>
    </r>
    <r>
      <rPr>
        <sz val="10"/>
        <color indexed="12"/>
        <rFont val="Arial CE"/>
        <family val="0"/>
      </rPr>
      <t xml:space="preserve"> </t>
    </r>
    <r>
      <rPr>
        <sz val="10"/>
        <rFont val="Arial"/>
        <family val="0"/>
      </rPr>
      <t>mm z dobavo, razstiranjem nabijanjem in planiranjem do točnosti +- 1.0 cm.</t>
    </r>
  </si>
  <si>
    <t>Skupaj: ZEMELJSKA DELA</t>
  </si>
  <si>
    <t>Dela je potrebno izvajati v skladu z veljavnimi tehničnimi predpisi, normativi in upoštevati predpise iz varstva pri delu ter projektno dokumentacijo</t>
  </si>
  <si>
    <t xml:space="preserve"> - izvedba po opisu v posamezni postavki</t>
  </si>
  <si>
    <t xml:space="preserve"> - vsi preboji in odprtine, glej ustrezne projekte</t>
  </si>
  <si>
    <t xml:space="preserve"> - pred pričetkom betonskih del morata biti opaž in armatura popolnoma pripravljna</t>
  </si>
  <si>
    <t xml:space="preserve"> - opaž mora biti popolnoma zalit z betonom, beton mora biti gost brez gnezd</t>
  </si>
  <si>
    <t xml:space="preserve"> - višina prostega pada betona ne sme biti večja od 1m</t>
  </si>
  <si>
    <t xml:space="preserve"> - kvaliteta betona mora ustrezati zahtevam splošnih določil za betonska dela in popisu del</t>
  </si>
  <si>
    <t xml:space="preserve"> - naprava betona s prenosom vsega materiala do mesta vgraditve</t>
  </si>
  <si>
    <t>- preskus (atest) vodotesnosti betona</t>
  </si>
  <si>
    <t>- omet negladkih površin betona s fino cementno malto</t>
  </si>
  <si>
    <t xml:space="preserve"> - čiščenje betonskega železa od blata, maščob in rje </t>
  </si>
  <si>
    <t>- distančnike za armaturo</t>
  </si>
  <si>
    <t xml:space="preserve"> - prenosi armature do mesta vgraditve</t>
  </si>
  <si>
    <t xml:space="preserve"> - vsa pomožna dela</t>
  </si>
  <si>
    <t>Strojna izdelava in ročna montaža srednje zahtevne armature iz betonskega jekla</t>
  </si>
  <si>
    <t xml:space="preserve">S 500; </t>
  </si>
  <si>
    <t>~ premera do 12 mm.</t>
  </si>
  <si>
    <t>kg</t>
  </si>
  <si>
    <t xml:space="preserve">Strojna izdelava in ročna montaža srednje zahtevne armature iz betonskega jekla </t>
  </si>
  <si>
    <t>~ premera nad 12 mm.</t>
  </si>
  <si>
    <t>Rezanje, polaganje in vezanje armature iz armaturnih mrež M 500;</t>
  </si>
  <si>
    <t xml:space="preserve">mreže: Q636 </t>
  </si>
  <si>
    <t>ne glede na težo mreže.</t>
  </si>
  <si>
    <t>Vgrajevanje betona v nearmirane konstrukcije preseka do 0,10 m3/m2/m;</t>
  </si>
  <si>
    <t>podložni beton C20/25;.</t>
  </si>
  <si>
    <t>pod temelno ploščo črpališča</t>
  </si>
  <si>
    <t>debelina 8 cm</t>
  </si>
  <si>
    <t>pod montažno ploščo objekta</t>
  </si>
  <si>
    <t>debelina 10 cm, z minimalno armaturo 1 X Q69</t>
  </si>
  <si>
    <t>Strojno vgrajevanje betona v armirane konstrukcije preseka nad 0,30 m3/m2/m; z vsemi pomožnimi deli in prenosi do kraja vgraditve</t>
  </si>
  <si>
    <t>- beton C30/37; XA1, PV-I</t>
  </si>
  <si>
    <t>- vodotesen beton</t>
  </si>
  <si>
    <t xml:space="preserve">talna plošča črpališča </t>
  </si>
  <si>
    <t>Strojno vgrajevanje betona v armirane konstrukcije preseka 0,10 do 0,30 m3/m2/m; z vsemi pomožnimi deli in prenosi do kraja vgraditve, vključno z vgraditvijo okvirja iz Al profilov za jašek v plošči</t>
  </si>
  <si>
    <t xml:space="preserve">- beton C30/37; </t>
  </si>
  <si>
    <t>obroba in plošča nad črpališčem</t>
  </si>
  <si>
    <t>plošča se zabetonira na terenu ob črpališču in postavi na obrobo okrog črpališča</t>
  </si>
  <si>
    <t>Zagladitev površin talne in zgornje plošče črpališča na svežem betonu s posipanjem s cementom in zagladitvijo.</t>
  </si>
  <si>
    <t>Skupaj: BETONSKA DELA</t>
  </si>
  <si>
    <t xml:space="preserve"> - dobava, priprava in vgrajevanje potrebnega materiala po opisu del v posameznih postavkah z vsemi transporti in prenosi.</t>
  </si>
  <si>
    <t xml:space="preserve"> - vgrajeni materiali za ta dela morajo po kvaliteti ustrezati določilom veljavnih predpisov in SIST</t>
  </si>
  <si>
    <t xml:space="preserve"> - vse površine morajo biti popolnoma ravne in navpične</t>
  </si>
  <si>
    <t>Izdelava cementne prevleke debeline 1 cm v fini cementni malti 1:2.</t>
  </si>
  <si>
    <t>~ zaglajena na sveži betona (pod hidroizolacijo)</t>
  </si>
  <si>
    <t>Kompletna izvedba talne hidroizolacije vključno z vsemi zaključki v naslednji sestavi:</t>
  </si>
  <si>
    <t>~ 2 x osnovni hladni bitumenski premaz 0,30 kg/m2 na betonsko površino</t>
  </si>
  <si>
    <t>~ bitumenski varilni trak 4 mm.</t>
  </si>
  <si>
    <t>Dobava in montaža armirano poliesterskega jaška premera 1000 mm, d = 10 mm, v skladu z SIST EN14802, z ravnim dnom, za vgradnjo nožastega zasuna na A.P. DN250 cev, z litoželeznim pokrovom premera 600 mm. C250 po EN 124, z odprtinami za zračenje, na zaklep</t>
  </si>
  <si>
    <t>globina jaška 5,8 m, Jzap</t>
  </si>
  <si>
    <t>Povezava zapornega jaška in črpališča z GRP (A.P.) cevjo DN250 dolžine 3 m. Cev položena na peščeno posteljico.</t>
  </si>
  <si>
    <t>kompl,</t>
  </si>
  <si>
    <t>Dobava in montaža ročnega medprirobničnega nožastega zasuna DN 250, s podaljšanim vretenom.</t>
  </si>
  <si>
    <t>Dobava in montaža jaška iz B.C. premera 120 cm, globine 1 m z betonsko pokrovno ploščo z lahkim aluminijastim protizdrsnim pokrovom dimenzije 600 x 600 mm.</t>
  </si>
  <si>
    <t xml:space="preserve">Dobava in montaža jaška  iz B.C premera 50 cm, višine 80 cm. Postavitev v podložni beton pod temeljno ploščo objekta. </t>
  </si>
  <si>
    <t>Dobava in polaganje Stigmaflex cevi premera 90 mm za potrebe električnih instalacij, dovoda vode in odvoda odpadne vode. Vodovod in dovod elektrike od jaška pod objektom do ceste, odtok in interna elektrika od jaška pod objektom do črpališča, interna elektrika od jaška pod objektom do vrat v ograji.</t>
  </si>
  <si>
    <t>Dobava in postavitev tipskega montažnega betonskega objekta, na pripravljeno podlago.</t>
  </si>
  <si>
    <t>- tlorisne zunanje dimenzije objekta:  2,20 x 2,20 m</t>
  </si>
  <si>
    <t>- tlorisne zunanje dimenzije strehe:    2,54 x 2,54 m</t>
  </si>
  <si>
    <t>- debelina sten: 10 cm, debelina talne plošče 12 cm – stiki kitani s TE kitom</t>
  </si>
  <si>
    <t>- notranjost objekta; protiprašni premaz in 2x oplesk v beli barvi</t>
  </si>
  <si>
    <t>- akrilni premaz dna bivalne enote</t>
  </si>
  <si>
    <t xml:space="preserve">- fasada – stene izolirane s 5 cm toplotne izolacije (stiropor ali stirodur) zaščitena z mrežico in zaključnim fasadnim slojem. Spodnji pas 60 cm v pralni izvedbi. Barva fasade po izbiri naročnika. </t>
  </si>
  <si>
    <t xml:space="preserve">- streha obdelana s HI SIKA po katalogu in detajlu odkapa. Streha z notranje strani izolirana s 5 cm toplotne izolacije (stiropor ali stirodur) zaščitene z mrežico in zaključnim slojem </t>
  </si>
  <si>
    <t>- žlebova za odvod deževne vode</t>
  </si>
  <si>
    <t>- Alu vrata 80 x 220 cm s toplotno izolacijo in vgrajeno zračno mrežo in mrežico proti mrčesu</t>
  </si>
  <si>
    <t>- PVC okno 50 x 50 cm, s kovinska rešetko na zunanji strani</t>
  </si>
  <si>
    <t>- nadometna vodovodna instalacija izvedena iz več plastnimi polimernimi cevmi z veznim slojem iz aluminija , od jaška preko vodomera do umivalnika, z dvema pipama.</t>
  </si>
  <si>
    <t>- nadometna odtočna cev umivalnika – do spoja v jašku na pripravljen odcep iz črpališča v jašku.</t>
  </si>
  <si>
    <t>-  električni radiator 500 W vezan na termostat</t>
  </si>
  <si>
    <t>- umivalnik</t>
  </si>
  <si>
    <t>- vodomer</t>
  </si>
  <si>
    <t>- kolut z nastavki za 15 m gibljive cevi 1/2''</t>
  </si>
  <si>
    <t>- gasilni aparat S6</t>
  </si>
  <si>
    <t>- stenski električni ventilator min. kapacitete 10 m3/h, vezan preko termostata in nadometna elektro instalacija po notranjosti objekta, izvede se po elektro načrtu čistilne naprave v sklopu tehnoloških elektro instalacij.</t>
  </si>
  <si>
    <t>Dobavitelj CGP Novo mesto</t>
  </si>
  <si>
    <t>Razna gradbena pomoč pri obrtniških in instalacijskih delih, ki se obračunajo po dejansko porabljenem času in materialu.</t>
  </si>
  <si>
    <t>Ocena:</t>
  </si>
  <si>
    <t>ura</t>
  </si>
  <si>
    <t>Skupaj: ZIDARSKA DELA</t>
  </si>
  <si>
    <t>Dela je potrebno izvajati skladu z veljavnimi tehničnimi predpisi, normativi in upoštevati predpise iz varstva pri delu ter projektno dokumentacijo.</t>
  </si>
  <si>
    <t xml:space="preserve"> - priprava vsega potrebnega materiala z vsemi transporti in prenosi</t>
  </si>
  <si>
    <t xml:space="preserve"> - opaži morajo biti izdelani točno po merah iz načrtov z vsemi potrebnimi podporami z vodoravno in diagonalno povezavo tako, da so stabilni in da zdržijo obtežbe z betonom; površine morajo biti čiste in ravne</t>
  </si>
  <si>
    <t xml:space="preserve"> - opaži morajo biti izdelani tako, da se razopaženje </t>
  </si>
  <si>
    <t xml:space="preserve">   izvede brez pretresov in poškodovanja konstrukcije in opažev samih</t>
  </si>
  <si>
    <t xml:space="preserve"> - izdelava in postavitev konstrukcije po opisu v</t>
  </si>
  <si>
    <t xml:space="preserve">   posamezni postavki del s prenosom materiala do kraja vgraditve</t>
  </si>
  <si>
    <t xml:space="preserve"> </t>
  </si>
  <si>
    <t>Opaž zidov in temeljev, opaženje, razopaženje in čiščenje</t>
  </si>
  <si>
    <t>~ enostranski opaž.</t>
  </si>
  <si>
    <t xml:space="preserve"> - rob talne plošče čistilne naprave</t>
  </si>
  <si>
    <t xml:space="preserve"> - okrogli rob temelja plošče okrog usedalnika</t>
  </si>
  <si>
    <t xml:space="preserve"> - okrogli rob plošče usedalnika</t>
  </si>
  <si>
    <t xml:space="preserve"> - rob vstopnega pokrova v črpališče</t>
  </si>
  <si>
    <t xml:space="preserve">Opaž ravnih armirano betonskih plošč debebeline do </t>
  </si>
  <si>
    <t xml:space="preserve">20 cm. Plošča se zabetonira ob črpališču in po zadostni trdnosti namesti na betonski venec okrog črpališča. </t>
  </si>
  <si>
    <t>opažanje, razopažanje in čiščenje.</t>
  </si>
  <si>
    <t>~ opaž ravnih betonskih plošč.</t>
  </si>
  <si>
    <t>- krovna plošča črpališča</t>
  </si>
  <si>
    <t>Skupaj: TESARSKA DELA</t>
  </si>
  <si>
    <t>cca 23 + 3 m z vbetoniranimi stebrički</t>
  </si>
  <si>
    <t>Dobava in postavitev betonskih robnikov  - raven, postavitev za rob asfalta, vključno potreben beton.</t>
  </si>
  <si>
    <t>100x20x8cm</t>
  </si>
  <si>
    <t>Dobava in položitev tlakovcev na pripravljeno podlago, vključno potrebna mivka.</t>
  </si>
  <si>
    <t>Izvedba asfaltnega sloja (grobi + fini) z rastiranjem, valjanjem in vsemi pomožnimi deli v debelini 5 + 3 cm, vključno s pripravo podlage</t>
  </si>
  <si>
    <t>Humuziranje s transportom humusa z gradbiščne deponije in razstiranjem v plasteh do 20 cm.</t>
  </si>
  <si>
    <t>~ dovoz humusa do 10 km daleč.</t>
  </si>
  <si>
    <t>Sejanje trave na pripravljenih površinah z dobavo semena, zagrebanjem semena in rahlim uvaljanjem posejane površine</t>
  </si>
  <si>
    <t>~ travna mešanica.</t>
  </si>
  <si>
    <t>Skupaj: ZUNANJA UREDITEV</t>
  </si>
  <si>
    <t>Dobava in polaganje valjanca okrog ograje čistilne naprave. Kvaliteta določena v elektro načrtu.</t>
  </si>
  <si>
    <t>Izvedba vodovodne cevi PEHD DN25 od vodovoda DN 50 na cesti do lokacije kontejnerja in postavitev števca v kontejner.</t>
  </si>
  <si>
    <t>3</t>
  </si>
  <si>
    <t>Namestitev  varnostnega opozprilnega znaka na vrata ograje z napisom ''Dostpo nepooblaščenim osebam prepovedan''.</t>
  </si>
  <si>
    <t>Skupaj: OSTALA DELA</t>
  </si>
  <si>
    <t>POPIS ELEKTRIČNE OPREME - NN PRIKLJUČEK</t>
  </si>
  <si>
    <t>Izvajalec je dolžan pridobiti elektroenergetsko soglasje za priključitev na električno omrežje.</t>
  </si>
  <si>
    <t>1.</t>
  </si>
  <si>
    <t xml:space="preserve"> PMO-E</t>
  </si>
  <si>
    <t xml:space="preserve"> - Tipska Inox elektro omara za zunanjo</t>
  </si>
  <si>
    <t xml:space="preserve">   namestitev na betonski podstavek,</t>
  </si>
  <si>
    <t xml:space="preserve">   dimenzije (0,6x1,0x0,32)m,</t>
  </si>
  <si>
    <t xml:space="preserve">   z vgrajeno cilindrično ključavnico</t>
  </si>
  <si>
    <t xml:space="preserve">   "Elektro", ter vgrajeno el.opremo:</t>
  </si>
  <si>
    <t xml:space="preserve"> kompl.</t>
  </si>
  <si>
    <t xml:space="preserve"> - L1,L2,L3,PEN sponka</t>
  </si>
  <si>
    <t>VS 16 mm2</t>
  </si>
  <si>
    <t xml:space="preserve"> kom</t>
  </si>
  <si>
    <t xml:space="preserve"> - PEN priključna letev</t>
  </si>
  <si>
    <t xml:space="preserve"> - Varovalni ločilnik</t>
  </si>
  <si>
    <t>00 3-p M8-M8 100/20 A</t>
  </si>
  <si>
    <t xml:space="preserve"> kompl</t>
  </si>
  <si>
    <t>.</t>
  </si>
  <si>
    <t xml:space="preserve"> - Prenapetostni odvodnik</t>
  </si>
  <si>
    <t>PROBLOC BS ® 75/320 (3+0)</t>
  </si>
  <si>
    <t xml:space="preserve"> - El.števec 3x230/400V AC - I.tar.</t>
  </si>
  <si>
    <t xml:space="preserve"> kom.</t>
  </si>
  <si>
    <t xml:space="preserve"> - Drobni material  6%</t>
  </si>
  <si>
    <t>Euro</t>
  </si>
  <si>
    <t>Opomba;</t>
  </si>
  <si>
    <t xml:space="preserve"> Vgrajeno električno opremo, kakor elektro omaro</t>
  </si>
  <si>
    <t xml:space="preserve"> PMO-E, je potrebno pred vgradnjo uskladiti s tehničnimi</t>
  </si>
  <si>
    <r>
      <t xml:space="preserve"> zahtevami, predhodno pridobljenega </t>
    </r>
    <r>
      <rPr>
        <b/>
        <i/>
        <sz val="11"/>
        <rFont val="Arial Narrow"/>
        <family val="2"/>
      </rPr>
      <t>"Elektroenergetskega soglasja".</t>
    </r>
  </si>
  <si>
    <t>2.</t>
  </si>
  <si>
    <t xml:space="preserve"> NN_Sam.drg,  R_ČRP</t>
  </si>
  <si>
    <t xml:space="preserve"> - Objemke za pritrditev kabla na drogu</t>
  </si>
  <si>
    <t xml:space="preserve">  kom</t>
  </si>
  <si>
    <t xml:space="preserve"> - Zaščitni pločevinasti kanal L=2,0m</t>
  </si>
  <si>
    <t xml:space="preserve">   kom</t>
  </si>
  <si>
    <t xml:space="preserve"> - PK50 kanal s pokrovom</t>
  </si>
  <si>
    <t xml:space="preserve">   m</t>
  </si>
  <si>
    <t>3.</t>
  </si>
  <si>
    <t>NN el.oprema</t>
  </si>
  <si>
    <t xml:space="preserve"> - Kabel  NAYY </t>
  </si>
  <si>
    <t>4 x 70,0+1,5 mm2</t>
  </si>
  <si>
    <t xml:space="preserve">    m .</t>
  </si>
  <si>
    <t xml:space="preserve"> - Kabel  NYY </t>
  </si>
  <si>
    <t>4 x 16,0 mm2</t>
  </si>
  <si>
    <t xml:space="preserve"> - Pocinkani trak </t>
  </si>
  <si>
    <t>Fe/Zn_Rf 25x4 mm</t>
  </si>
  <si>
    <t xml:space="preserve">    m</t>
  </si>
  <si>
    <t xml:space="preserve"> - Opozorilni trak</t>
  </si>
  <si>
    <t xml:space="preserve"> - Izdelava kabelskega končnika</t>
  </si>
  <si>
    <t>70 mm2</t>
  </si>
  <si>
    <t>(Raychem)</t>
  </si>
  <si>
    <t xml:space="preserve"> - drobni material, transportni stroški 12%</t>
  </si>
  <si>
    <t>Skupno</t>
  </si>
  <si>
    <t>4.</t>
  </si>
  <si>
    <t>Gradbena dela</t>
  </si>
  <si>
    <r>
      <t xml:space="preserve"> - Stigma cev </t>
    </r>
    <r>
      <rPr>
        <sz val="11"/>
        <rFont val="Arial Narrow"/>
        <family val="2"/>
      </rPr>
      <t>Ø</t>
    </r>
    <r>
      <rPr>
        <sz val="11"/>
        <rFont val="Arial Narrow"/>
        <family val="2"/>
      </rPr>
      <t>110 mm</t>
    </r>
  </si>
  <si>
    <r>
      <t xml:space="preserve"> - Stigma cev </t>
    </r>
    <r>
      <rPr>
        <sz val="11"/>
        <rFont val="Arial Narrow"/>
        <family val="2"/>
      </rPr>
      <t>Ø</t>
    </r>
    <r>
      <rPr>
        <sz val="11"/>
        <rFont val="Arial Narrow"/>
        <family val="2"/>
      </rPr>
      <t>160 mm</t>
    </r>
  </si>
  <si>
    <r>
      <t xml:space="preserve"> - PHD cev 2x </t>
    </r>
    <r>
      <rPr>
        <sz val="11"/>
        <rFont val="Arial Narrow"/>
        <family val="2"/>
      </rPr>
      <t>Ø 50</t>
    </r>
    <r>
      <rPr>
        <sz val="11"/>
        <rFont val="Arial Narrow"/>
        <family val="2"/>
      </rPr>
      <t xml:space="preserve"> mm</t>
    </r>
  </si>
  <si>
    <t xml:space="preserve"> - Postavitev betonskega kabelskega jaška</t>
  </si>
  <si>
    <r>
      <t xml:space="preserve">   betonska cev </t>
    </r>
    <r>
      <rPr>
        <sz val="11"/>
        <rFont val="Calibri"/>
        <family val="2"/>
      </rPr>
      <t>Ø</t>
    </r>
    <r>
      <rPr>
        <sz val="9.9"/>
        <rFont val="Arial Narrow"/>
        <family val="2"/>
      </rPr>
      <t xml:space="preserve"> 1,0 m, H=1,0 m,</t>
    </r>
  </si>
  <si>
    <t xml:space="preserve">   z namestitvijo ustreznega pokrova.</t>
  </si>
  <si>
    <t xml:space="preserve"> - Izkop ter zasip kabelskega kanala </t>
  </si>
  <si>
    <r>
      <t xml:space="preserve">    </t>
    </r>
    <r>
      <rPr>
        <sz val="11"/>
        <rFont val="Arial Narrow"/>
        <family val="2"/>
      </rPr>
      <t>je zajet v gradbenih delih sanitarne</t>
    </r>
  </si>
  <si>
    <r>
      <t xml:space="preserve">    </t>
    </r>
    <r>
      <rPr>
        <sz val="11"/>
        <rFont val="Arial Narrow"/>
        <family val="2"/>
      </rPr>
      <t>kanalizacije - skupen izkop ter zasip,</t>
    </r>
  </si>
  <si>
    <t xml:space="preserve">   razen 20 m na nasprtni strani </t>
  </si>
  <si>
    <t xml:space="preserve">   transformatorja</t>
  </si>
  <si>
    <t xml:space="preserve"> - drobni material, transportni stroški 10%</t>
  </si>
  <si>
    <t xml:space="preserve">INVESTICIJSKA VREDNOST </t>
  </si>
  <si>
    <t>4.2 REKAPITULACIJA</t>
  </si>
  <si>
    <t>I</t>
  </si>
  <si>
    <t>ELEKTRO OMARE (DOBAVA IN MONTAŽA)</t>
  </si>
  <si>
    <t>CENA</t>
  </si>
  <si>
    <t>II</t>
  </si>
  <si>
    <t>KABLI, INSTALACIJSKI MATERIAL (DOBAVA IN MONTAŽA)</t>
  </si>
  <si>
    <t>II/4</t>
  </si>
  <si>
    <t>TESTIRANJE IN SPUŠČANJE V POGON
SODELOVANJE ELEKTRO INSTALATERJA
(SODELOVANJE S PROGRAMERJEM)</t>
  </si>
  <si>
    <t>III</t>
  </si>
  <si>
    <t>PROGRAMIRANJE</t>
  </si>
  <si>
    <t>III/1</t>
  </si>
  <si>
    <t>IZDELAVA APLIKATIVNEGA PROGRAMA ZA KRMILNIK ZA PREDMETNO ČISTILNO NAPRAVO</t>
  </si>
  <si>
    <t>III/2</t>
  </si>
  <si>
    <t>NADGRADNJA NADZORNEGA CENTRA Z NOVIMI ELEMENTI</t>
  </si>
  <si>
    <t>III/3</t>
  </si>
  <si>
    <t>TESTIRANJE IN SPUŠČANJE V POGON
PROGRAMERJA, NASTAVITVE PARAMETROV, ŠOLANJE UPORABNIKA</t>
  </si>
  <si>
    <t>IV</t>
  </si>
  <si>
    <t>PREDAJNA DOKUMENTACIJA</t>
  </si>
  <si>
    <t>IV/1</t>
  </si>
  <si>
    <t>IZDELAVA ELEKTRO MERITEV TER IZDAJA MERILNIH PROTOKOLOV</t>
  </si>
  <si>
    <t>IV/2</t>
  </si>
  <si>
    <t>PRIPRAVA DOKUMENTACIJE ZA PREDAJO (CERTIFIKATI, MERITVE, A-TESTI, ...)</t>
  </si>
  <si>
    <t>IV/3</t>
  </si>
  <si>
    <t>PROJEKTNA DOKUMENTACIJA ELEKTRO - PID</t>
  </si>
  <si>
    <t>IV/4</t>
  </si>
  <si>
    <t>NAVODILA ZA OBRATOVANJE IN VZDRŽEVANJE</t>
  </si>
  <si>
    <t>IV/5</t>
  </si>
  <si>
    <t>ŠOLANJE UPORABNIKA</t>
  </si>
  <si>
    <t>IV/6</t>
  </si>
  <si>
    <t>STROŠKI PROJEKTANTSKEGA NADZORA (ELEKTRO)</t>
  </si>
  <si>
    <t>SKUPAJ:</t>
  </si>
  <si>
    <t>Opomba:</t>
  </si>
  <si>
    <t>Vsi izkopi in potrebni gradbeni posegi niso predmet tega projekta.</t>
  </si>
  <si>
    <t>OPOMBA:</t>
  </si>
  <si>
    <t xml:space="preserve">Krmilna oprema in programiranje morata biti kompatibilna z obstoječo krmilno in programsko opremo upravljavca.  </t>
  </si>
  <si>
    <t>Izvajalec elektro opreme in inštalacij mora na lokalnem nivoju dobaviti oz. izvesti:</t>
  </si>
  <si>
    <t>- lokalni krmilnik in pripadajoči modem za prenos podatkov (standardiziran tip krmilnika in modema končnega uporabnika) ter SMS E45</t>
  </si>
  <si>
    <t>- programiranje krmilnika na lokalnem nivoju, v skladu s tehnološkimi zahtevami projektanta, po predstavitvi naročniku, končnemu uporabniku in administratorju nadzornega sistema,</t>
  </si>
  <si>
    <t>- lokalni LCD displej, (standardiziran tip displeja končnega uporabnika),</t>
  </si>
  <si>
    <t>- programiranje lokalnega LCD displeja, v skladu s tehnološkimi zahtevami projektanta, po predstavitvi in potrditvi naročnika in končnega uporabnika,</t>
  </si>
  <si>
    <t>- končnemu uporabniku predati končno verzijo izvorne kode  lokalnega krmilnika in displeja vključno z vsemi programskimi komentarji, z vsemi gesli in licencami na CD-ju in s  tem se na končnega uporabnika prenesejo tudi vse avtorske pravice,</t>
  </si>
  <si>
    <t>- šolanje osebja in predati navodila za obratovanje v pisni obliki in v pdf datoteki na CD-ju.</t>
  </si>
  <si>
    <t>Programsko opremo, ki se tiče prenosa podatkov in programsko opremo v nadzornem centru, se naroči pri pogodbenem izvajalcu končnega uporabnika – administratorju. Izvajalec je dolžan administratorju upravljavca dostaviti tabelo v projektu predvidenih signalov v xls formatu, vključno z vsemi tehnološko potrebnimi predvidenimi parametri. Administrator nato določi lokacije in obliko signalov, katere mora izvajalec v bazi krmilnika na lokalnem nivoju zagotoviti za potrebe telemetrije. V imenu upravljavca administrator prevzame tako pripravljene signale s prevzemnim IQ testiranjem, ter doda del telemetrijskega programskega paketa.</t>
  </si>
  <si>
    <t>I/1</t>
  </si>
  <si>
    <r>
      <t>ELEKTRO OMARA</t>
    </r>
    <r>
      <rPr>
        <b/>
        <sz val="10"/>
        <color indexed="8"/>
        <rFont val="Arial"/>
        <family val="2"/>
      </rPr>
      <t xml:space="preserve"> /DOBAVA IN MONTAŽA ELEMENTOV, PREVEZAVE, POVEZAVE/</t>
    </r>
  </si>
  <si>
    <t>POZ</t>
  </si>
  <si>
    <t>ELEMENT</t>
  </si>
  <si>
    <t>TIP</t>
  </si>
  <si>
    <t>PROIZVAJALEC</t>
  </si>
  <si>
    <t>REFERENCA</t>
  </si>
  <si>
    <t>KOLIČINA</t>
  </si>
  <si>
    <t>CENA
KOS</t>
  </si>
  <si>
    <t>CENA
SKUPAJ</t>
  </si>
  <si>
    <t>OPOMBA</t>
  </si>
  <si>
    <t>ELEKTRO OMARA Z ENOJNIMI
VRATI</t>
  </si>
  <si>
    <t>VX SISTEMSKO OHIŠJE 600X2000X400 MM</t>
  </si>
  <si>
    <t>Rittal</t>
  </si>
  <si>
    <t>8604000</t>
  </si>
  <si>
    <t>VX STRANICA OHIŠJA, 2000X400 MM</t>
  </si>
  <si>
    <t>8104245</t>
  </si>
  <si>
    <t>2</t>
  </si>
  <si>
    <t>VX PODSTAVEK KOTNI ELEMENT S PLOŠČO SPREDAJ/ZADAJ</t>
  </si>
  <si>
    <t>8620022</t>
  </si>
  <si>
    <t>VX PODSTAVEK STRANSKA ZAPIRALNA PLOŠČA 200X400 MM</t>
  </si>
  <si>
    <t>8620041</t>
  </si>
  <si>
    <t>VX KABELSKI UVOD SREDINJSKI 600MM</t>
  </si>
  <si>
    <t>8618800</t>
  </si>
  <si>
    <t>SZ SVETILKA LED 900L, VTIČNICA</t>
  </si>
  <si>
    <t>2500210
-2H8</t>
  </si>
  <si>
    <t>1</t>
  </si>
  <si>
    <t>SZ PRIKLJUCNI KABEL, ORANŽNI 3000mm</t>
  </si>
  <si>
    <t>2500400</t>
  </si>
  <si>
    <t>SZ VRATNO STIKALO ENEC, 600mm</t>
  </si>
  <si>
    <t>2500460</t>
  </si>
  <si>
    <t>SK TERMOSTAT</t>
  </si>
  <si>
    <t>3110000
-2T4</t>
  </si>
  <si>
    <t>SK RTT GRELEC 250 W Z VENTILATORJEM 230V</t>
  </si>
  <si>
    <t>3105380
-2E6</t>
  </si>
  <si>
    <t>TS KOVINSKI PREDAL ZA NACRTE</t>
  </si>
  <si>
    <t>4116000</t>
  </si>
  <si>
    <t>ELEKTRO OMARA Z RAZLIČNIMI
VRATI</t>
  </si>
  <si>
    <t>VX OMARA Z POC.MONT.PL. RAL 7035 BREZ VRAT 2000X600X400 MM</t>
  </si>
  <si>
    <t>8604052</t>
  </si>
  <si>
    <t>TS POKROV SPOJA OMAR RAL 7035 400MM</t>
  </si>
  <si>
    <t>8600845</t>
  </si>
  <si>
    <t>VX POVEZOVALNI KOTNIK, NOTRANJI 6 KOM</t>
  </si>
  <si>
    <t>8617500</t>
  </si>
  <si>
    <t>VX KABELSKI UVOD SREDINSKI 600MM</t>
  </si>
  <si>
    <t>SV VX DELNA VRATA 600 MM RAL 7035
600x200mm</t>
  </si>
  <si>
    <t>9682162</t>
  </si>
  <si>
    <t>SV VX DELNA VRATA 600 MM RAL 7035
600x400mm</t>
  </si>
  <si>
    <t>9682164</t>
  </si>
  <si>
    <t>SV VX DELNA VRATA 600 MM RAL 7035
600x800mm</t>
  </si>
  <si>
    <t>9682168</t>
  </si>
  <si>
    <t>SV VX SLEPA PLOŠCA RAL 7035 600 MM ZGORAJ
600x100mm</t>
  </si>
  <si>
    <t>9682316</t>
  </si>
  <si>
    <t>SV VX SLEPA PLOŠCA RAL 7035 600 MM SPODAJ
600x100mm</t>
  </si>
  <si>
    <t>9682336</t>
  </si>
  <si>
    <t>2500210
-2H8.1</t>
  </si>
  <si>
    <t>3110000
-2T6</t>
  </si>
  <si>
    <t>SK 'VENTILATOR S FILTROM550/600m3/h 230V</t>
  </si>
  <si>
    <t>3243100
-2M5</t>
  </si>
  <si>
    <t>IZSTOPNA REŠETKA ZA SK 3243, 3244, 3245</t>
  </si>
  <si>
    <t>3243200</t>
  </si>
  <si>
    <t>STIKAL0 MREŽA 0 AGREGAT 3P</t>
  </si>
  <si>
    <t>OT63F3C 1-0-2</t>
  </si>
  <si>
    <t>ABB</t>
  </si>
  <si>
    <t>-1S0</t>
  </si>
  <si>
    <t>SWITCH 5 PORTNI</t>
  </si>
  <si>
    <t>SWITCH 5 PORTNI 10-100Mbps EKI-2525 AE</t>
  </si>
  <si>
    <t>Advantech</t>
  </si>
  <si>
    <t>-19P3</t>
  </si>
  <si>
    <t>GPRS MODEM</t>
  </si>
  <si>
    <t>GPRS gemalto EHS6T LAN</t>
  </si>
  <si>
    <t>CINTERION</t>
  </si>
  <si>
    <t>-20B1</t>
  </si>
  <si>
    <t>TOKOVNIK</t>
  </si>
  <si>
    <t>TC5-420-10 10-4..20mA M72113</t>
  </si>
  <si>
    <t>Circutor</t>
  </si>
  <si>
    <t>-10P1,-13P1</t>
  </si>
  <si>
    <t>INSTALACIJSKI ODKLOPNIK 1P</t>
  </si>
  <si>
    <t>C10A/1P PL7-C10/1</t>
  </si>
  <si>
    <t>Eaton</t>
  </si>
  <si>
    <t>-1F7,-2F5,-3F2,-4F1,-5F7,-5F8</t>
  </si>
  <si>
    <t>C16A/1P PL7-C16/1</t>
  </si>
  <si>
    <t>-3F1,-5F2,-5F4,-5F5</t>
  </si>
  <si>
    <t>C2A/1P PL7-C2/1</t>
  </si>
  <si>
    <t>-3F5.1,-3F6,-19F3,-20F7</t>
  </si>
  <si>
    <t>4</t>
  </si>
  <si>
    <t>C4A/1P PL7-C4/1</t>
  </si>
  <si>
    <t>-4F2,-20F0</t>
  </si>
  <si>
    <t>C6A/1P PL7-C6/1</t>
  </si>
  <si>
    <t>-3F5,-4F7</t>
  </si>
  <si>
    <t>STIKALO NA DIFERENČNI TOK</t>
  </si>
  <si>
    <t>RCCB-25/4P/30mA</t>
  </si>
  <si>
    <t>-5Q0</t>
  </si>
  <si>
    <t>KRMILNI RELE 230V AC</t>
  </si>
  <si>
    <t>DILA-31 230V 50Hz</t>
  </si>
  <si>
    <t>-4K6</t>
  </si>
  <si>
    <t>KRMILNI RELE 24V AC</t>
  </si>
  <si>
    <t>DILA-31 24V 50Hz</t>
  </si>
  <si>
    <t>-16K2</t>
  </si>
  <si>
    <t>DILA-40 230V 50Hz</t>
  </si>
  <si>
    <t>-11K1,-14K1,-16K5</t>
  </si>
  <si>
    <t>DILA-22 230V 50Hz</t>
  </si>
  <si>
    <t>-16K7</t>
  </si>
  <si>
    <t>DILA-40 24V 50Hz</t>
  </si>
  <si>
    <t>-16K4</t>
  </si>
  <si>
    <t>KONTROLNIK NAPETOSTI</t>
  </si>
  <si>
    <t>EMR5-A400-1 300-500V AC</t>
  </si>
  <si>
    <t>-2P1</t>
  </si>
  <si>
    <t>TIPKA SVETLEČA ZELENA 1xNO</t>
  </si>
  <si>
    <t>M22-DL-G M22-A M22-K10 M22-LED230-G
M22S-ST-X</t>
  </si>
  <si>
    <t>-11S4.1,-14S4.1</t>
  </si>
  <si>
    <t>TIPKA SVETLEČA BELA 1 xNC</t>
  </si>
  <si>
    <t>M22-DL-W M22-A M22-K01 M22-LED230-W
M22S-ST-X</t>
  </si>
  <si>
    <t>-11S4,-14S4</t>
  </si>
  <si>
    <t>SVETILKA RUMENA 230V</t>
  </si>
  <si>
    <t>M22-L-Y M22-A M22-LED230-W M22S-ST-X</t>
  </si>
  <si>
    <t>-12H5,-15H5</t>
  </si>
  <si>
    <t>GLAVNO STIKALO</t>
  </si>
  <si>
    <t>N1-63 63A/3P</t>
  </si>
  <si>
    <t>-1Q1</t>
  </si>
  <si>
    <t>MOTORSKO ZAŠČITNO STIKALO</t>
  </si>
  <si>
    <t>PKE12/XTU-12 NHI21-PKZ0 AGM2-10-PKZ0  PKE-XH</t>
  </si>
  <si>
    <t>-10Q1,-13Q1</t>
  </si>
  <si>
    <t>ZAŠČITNO STIKALO TRANSFORMATOR</t>
  </si>
  <si>
    <t>PKZM0-1.6-T 1,25A</t>
  </si>
  <si>
    <t>-4Q1</t>
  </si>
  <si>
    <t>PKZM0-1 0,6-1A</t>
  </si>
  <si>
    <t>-2Q1</t>
  </si>
  <si>
    <t>PKZM0-2.5-T 2,1A</t>
  </si>
  <si>
    <t>-4Q4</t>
  </si>
  <si>
    <t>PRENAPETOSTNI ODVODNIK</t>
  </si>
  <si>
    <t>SPBT12-280/3 ASAUXSC-SPM 1xNO,1xNC</t>
  </si>
  <si>
    <t>-1F5</t>
  </si>
  <si>
    <t>LOČILNI TRANSFORMATOR</t>
  </si>
  <si>
    <t>STN0,5(400/230) 400V-230V-500VA</t>
  </si>
  <si>
    <t>-4T4</t>
  </si>
  <si>
    <t>STN0,5(400/24) 400V-24V-500VA</t>
  </si>
  <si>
    <t>-4T1</t>
  </si>
  <si>
    <t>V-METER PREKLOPKA</t>
  </si>
  <si>
    <t>T0-3-8007/E</t>
  </si>
  <si>
    <t>-2S3</t>
  </si>
  <si>
    <t>STIKALO</t>
  </si>
  <si>
    <t>T0-3-8212/E 1-0-2/3P</t>
  </si>
  <si>
    <t>-11S4.2,-14S4.2</t>
  </si>
  <si>
    <t>INSTALACIJSKI KONTAKTOR 2P</t>
  </si>
  <si>
    <t>Z-SCH230/1/25-20 120853</t>
  </si>
  <si>
    <t>Telemecanique</t>
  </si>
  <si>
    <t>-6K2</t>
  </si>
  <si>
    <t>VTIČNICA ZA NA LETEV</t>
  </si>
  <si>
    <t>Z-SD230</t>
  </si>
  <si>
    <t>-1X7</t>
  </si>
  <si>
    <t>KONTAKTOR</t>
  </si>
  <si>
    <t>DILM12-10(230V50/60HZ) DILM32-XSPV240 DILA-XHI22</t>
  </si>
  <si>
    <t>-11K7,-14K7</t>
  </si>
  <si>
    <t>ZAŠČITNO STIKALO</t>
  </si>
  <si>
    <t>RCCB-25/4p/30mA</t>
  </si>
  <si>
    <t>VTIČNICA 24V AC</t>
  </si>
  <si>
    <t>VTIČNICA 24V AC GW62538</t>
  </si>
  <si>
    <t>Gewiss</t>
  </si>
  <si>
    <t>-4X0</t>
  </si>
  <si>
    <t>VTIKAČ</t>
  </si>
  <si>
    <t>VTIKAČ 63A/5P GW61453</t>
  </si>
  <si>
    <t>-1V3</t>
  </si>
  <si>
    <t>AMPER METER</t>
  </si>
  <si>
    <t>A-meter BQ0407 4..20mA 0-10A r=1,5 ZA NA VRATA</t>
  </si>
  <si>
    <t>Iskra</t>
  </si>
  <si>
    <t>-10P3,-13P3</t>
  </si>
  <si>
    <t>VOLT METER</t>
  </si>
  <si>
    <t>V-meter FQ0207 0-500V</t>
  </si>
  <si>
    <t>-2P3</t>
  </si>
  <si>
    <t>USMERNIK</t>
  </si>
  <si>
    <t>230V/24V DC 5A SDR-120-24-5A</t>
  </si>
  <si>
    <t>MEAN WELL</t>
  </si>
  <si>
    <t>-3G5,-4G7</t>
  </si>
  <si>
    <t>KARTICA ANALOGNIH VHODOV</t>
  </si>
  <si>
    <t>CJ1W-AD041-V1</t>
  </si>
  <si>
    <t>Omron</t>
  </si>
  <si>
    <t>-23A0</t>
  </si>
  <si>
    <t>KARTICA DIGITALNIH VHODOV</t>
  </si>
  <si>
    <t>CJ1W-ID211</t>
  </si>
  <si>
    <t>-21A0,-21A5</t>
  </si>
  <si>
    <t>KARTICA DIGITALNIH IZHODOV</t>
  </si>
  <si>
    <t>CJ1W-OC211</t>
  </si>
  <si>
    <t>-22A0,-22A5</t>
  </si>
  <si>
    <t>NAPAJALNIK</t>
  </si>
  <si>
    <t>CJ1W-PA205R</t>
  </si>
  <si>
    <t>-20A0</t>
  </si>
  <si>
    <t>CPU</t>
  </si>
  <si>
    <t>CJ2M-CPU33</t>
  </si>
  <si>
    <t>-20A1</t>
  </si>
  <si>
    <t>PANEL</t>
  </si>
  <si>
    <t>PANEL NS5-SQ11-V2</t>
  </si>
  <si>
    <t>-20P7</t>
  </si>
  <si>
    <t>UPS</t>
  </si>
  <si>
    <t>Smart-UPS 1000VA LCD 230V\n+Dry Contact I/O SmartSlot Card</t>
  </si>
  <si>
    <t>-3U1</t>
  </si>
  <si>
    <t>ŠTEVEC DELOVNIH UR</t>
  </si>
  <si>
    <t>XBK H81000033E 24V DC</t>
  </si>
  <si>
    <t>Schneider Electric GmbH</t>
  </si>
  <si>
    <t>-12P1,-15P1</t>
  </si>
  <si>
    <t>SPONKA</t>
  </si>
  <si>
    <t>WDU 16</t>
  </si>
  <si>
    <t>Weidmüller Interface GmbH &amp; Co. KG</t>
  </si>
  <si>
    <t>6</t>
  </si>
  <si>
    <t>WDU 16 BL</t>
  </si>
  <si>
    <t>WDU 4</t>
  </si>
  <si>
    <t>WDU 4 BL</t>
  </si>
  <si>
    <t>Weidmueller</t>
  </si>
  <si>
    <t>WPE 16</t>
  </si>
  <si>
    <t>WPE 4</t>
  </si>
  <si>
    <t>WSI 4 140-250V AC/DC</t>
  </si>
  <si>
    <t>SPONKA Z VAROVALKO</t>
  </si>
  <si>
    <t>WSI4 10-36V AC/DC 5x20mm</t>
  </si>
  <si>
    <t>OZNAČITVE</t>
  </si>
  <si>
    <t>ŽICE V ELEKTRO OMARI MORAJO BITI OZNAČENE</t>
  </si>
  <si>
    <t>POSTAVITEV NA MESTO
LOKACIJA - STRANSKA VAS</t>
  </si>
  <si>
    <t>DROBNI POVEZOVALNI MATERIAL</t>
  </si>
  <si>
    <t>KANAL, VIJAKI, ŽICA, TULCI, ...</t>
  </si>
  <si>
    <t>II/1</t>
  </si>
  <si>
    <t>KABLI  /DOBAVA, MONTAŽA, POLAGANJE/</t>
  </si>
  <si>
    <t>KOLIČINA
(DOLŽINA)</t>
  </si>
  <si>
    <t>CENA
NA m</t>
  </si>
  <si>
    <t>DOVOD</t>
  </si>
  <si>
    <t>NYY-J 4x16mm2</t>
  </si>
  <si>
    <t>KABELTECH</t>
  </si>
  <si>
    <t>-1W0</t>
  </si>
  <si>
    <t>DEL NN PROJEKTA</t>
  </si>
  <si>
    <t>BOJLER</t>
  </si>
  <si>
    <t>NYM-J 3x2.5mm2</t>
  </si>
  <si>
    <t>-5W2</t>
  </si>
  <si>
    <t>RADIATOR</t>
  </si>
  <si>
    <t>-5W4</t>
  </si>
  <si>
    <t>VTIČNICA SERVISNA</t>
  </si>
  <si>
    <t>-5W5</t>
  </si>
  <si>
    <t>RAZSVETLJAVA</t>
  </si>
  <si>
    <t>NYM-J 3x1.5mm2</t>
  </si>
  <si>
    <t>-5W7</t>
  </si>
  <si>
    <t>PREZRAČEVANJE</t>
  </si>
  <si>
    <t>-5W8</t>
  </si>
  <si>
    <t>TERMOSTAT OGREVANJA</t>
  </si>
  <si>
    <t>YSLY-JZ 3x0,75mm2</t>
  </si>
  <si>
    <t>-6W1</t>
  </si>
  <si>
    <t>ČRPALKA 1 - MOČ</t>
  </si>
  <si>
    <t>FLEX-JZ 4x2.5mm2</t>
  </si>
  <si>
    <t>-10W1</t>
  </si>
  <si>
    <t>ČRPALKA 1 - KRMILJE</t>
  </si>
  <si>
    <t>LIYCY 4x0.75mm2</t>
  </si>
  <si>
    <t>-10W4</t>
  </si>
  <si>
    <t>ČRPALKA 2 - MOČ</t>
  </si>
  <si>
    <t>-13W1</t>
  </si>
  <si>
    <t>ČRPALKA 2 - KRMILJE</t>
  </si>
  <si>
    <t>-13W4</t>
  </si>
  <si>
    <t>PLOVNO STIKALO - MAKSIMUM</t>
  </si>
  <si>
    <t>-16W1</t>
  </si>
  <si>
    <t>PLOVNO STIKALO - MINIMUM</t>
  </si>
  <si>
    <t>-16W3</t>
  </si>
  <si>
    <t>MERITEV NIVOJA</t>
  </si>
  <si>
    <t>ORIGINAL KABEL</t>
  </si>
  <si>
    <t xml:space="preserve"> -</t>
  </si>
  <si>
    <t>-17W1</t>
  </si>
  <si>
    <t>LE POLAGANJE</t>
  </si>
  <si>
    <t>KONČNO STIKALO VSTOP V ELEKTRO PROSTOR</t>
  </si>
  <si>
    <t>-18W1</t>
  </si>
  <si>
    <t>DROBNI MONTAŽNI MATERIAL</t>
  </si>
  <si>
    <t>II/2</t>
  </si>
  <si>
    <t>PRIKLOPI  /OBOJESTRANSKI, OZNAČITEV KABLOV/</t>
  </si>
  <si>
    <t>II/3</t>
  </si>
  <si>
    <t>INSTALACIJSKI MATERIAL  /DOBAVA, MONTAŽA, POLAGANJE, PRIKLOPI/</t>
  </si>
  <si>
    <t>LOVILNI SISTEM STRELOVODNE INSTALACIJE</t>
  </si>
  <si>
    <t>je že vgrajen v betonsko konstrukcijo kontejnerja,
elektro projekt: 2.8.1</t>
  </si>
  <si>
    <t>ODVODNI SISTEM STRELOVODNE INSTALACIJE</t>
  </si>
  <si>
    <t>KONTAKTNI MATERIAL IN STRELOVODNI VODNIKI</t>
  </si>
  <si>
    <t>ne potrebujemo</t>
  </si>
  <si>
    <t>OZEMLJITVENI SISTEM STRELOVODNE INSTALACIJE IN IZENAČITVE POTENCIALOV</t>
  </si>
  <si>
    <t>Dobava in montaža ploščatega vodnika FeZn 25x4 mm za izvedbo ozemljitvene instalacije</t>
  </si>
  <si>
    <t>FeZn 25x4mm</t>
  </si>
  <si>
    <t>Dobava in montaža sponke KON01 iz nerjavečega jekla za izvedbo spojev med ploščatim strelovodnim vodniki</t>
  </si>
  <si>
    <t>KON01</t>
  </si>
  <si>
    <t>OSTALI INSTALACIJSKI MATERIAL</t>
  </si>
  <si>
    <t>OPOZORILNI TRAK</t>
  </si>
  <si>
    <t>ŽICA RUMENO ZELENA</t>
  </si>
  <si>
    <t>H07V-K 6mm2</t>
  </si>
  <si>
    <t>H07V-K 16mm2</t>
  </si>
  <si>
    <t>ZAŠČITNE CEVI ZA KABLE</t>
  </si>
  <si>
    <t>RAZNIH DIMENZIJ</t>
  </si>
  <si>
    <t>CEV ZA V ZEMLJO</t>
  </si>
  <si>
    <t>DWP 75mm</t>
  </si>
  <si>
    <t>PLOVNO STIKALO</t>
  </si>
  <si>
    <t>MS1 / 10m</t>
  </si>
  <si>
    <t>-16B1, 16B3</t>
  </si>
  <si>
    <t>REGULATOR</t>
  </si>
  <si>
    <t>RIA 452 – A112A11A</t>
  </si>
  <si>
    <t>ENDRESS</t>
  </si>
  <si>
    <t>-17P1</t>
  </si>
  <si>
    <t>SONDA HIGROSTATIČNA</t>
  </si>
  <si>
    <t>FMX 21-AA221HGD15A</t>
  </si>
  <si>
    <t xml:space="preserve"> -178B1</t>
  </si>
  <si>
    <t>NO KANALI NIK</t>
  </si>
  <si>
    <t>STIKALO NO</t>
  </si>
  <si>
    <t>NAVADNO</t>
  </si>
  <si>
    <t>VTIČNICE NO</t>
  </si>
  <si>
    <t>ŠUKO/230V AC/16A</t>
  </si>
  <si>
    <t>TERMOSTAT</t>
  </si>
  <si>
    <t>ST 1 OGREVANJE</t>
  </si>
  <si>
    <t>HLAJENJE - NO</t>
  </si>
  <si>
    <t>SVETILKA NOTRANJA</t>
  </si>
  <si>
    <t>NO - STROPNA</t>
  </si>
  <si>
    <t>SVETILKA S SENZORJEM ZUNAJ</t>
  </si>
  <si>
    <t>IP54 S SENZORJEM
REFLEKTOR</t>
  </si>
  <si>
    <t>DOZA ZA POVEZAVO ČRPALK S SPONKAMI IN MONTAŽNIM PRIBOROM
(SPONKE, SON16 (INOX), ZON02(INOX))</t>
  </si>
  <si>
    <t>GW 44 207</t>
  </si>
  <si>
    <t>DOZA ZA POVEZAVO PLOVNIH STIKAL Z UVODNICAMI IN MONTAŽNIM PRIBOROM
(SON16 (INOX), ZON02(INOX))</t>
  </si>
  <si>
    <t>RKKi 4/08-8x4mm2
636 404 01</t>
  </si>
  <si>
    <t>Spelberg</t>
  </si>
  <si>
    <t>DROBNI MONTAŽNI MATERIAL ..</t>
  </si>
  <si>
    <t>NASTAVITVE MERILNIKOV, PLOVNIH STIKAL S STRANI POOBLAŠČENE OSEBE. O NASTAVITVAH PRIPRAVITI IN ODDATI ZAPISNIK PRI PREGLEDU IN PREDAJI OBJEKTA.</t>
  </si>
  <si>
    <t>IO LISTA</t>
  </si>
  <si>
    <t>DIGITALNI VHOD</t>
  </si>
  <si>
    <t>ADRESSA</t>
  </si>
  <si>
    <t>OPIS IO TOČKE</t>
  </si>
  <si>
    <t>KARTICA</t>
  </si>
  <si>
    <t>I0.0</t>
  </si>
  <si>
    <t>PRENAPETOSTNA ZAŠČITA</t>
  </si>
  <si>
    <t>1F5</t>
  </si>
  <si>
    <t>-21A0</t>
  </si>
  <si>
    <t>I0.1</t>
  </si>
  <si>
    <t>2P1</t>
  </si>
  <si>
    <t>I0.2</t>
  </si>
  <si>
    <t>KRMILNA NAPETOST 230V AC</t>
  </si>
  <si>
    <t>4T4</t>
  </si>
  <si>
    <t>I0.3</t>
  </si>
  <si>
    <t>KRMILNA NAPETOST 24V DC</t>
  </si>
  <si>
    <t>3G5 / 4G7</t>
  </si>
  <si>
    <t>I0.4</t>
  </si>
  <si>
    <t>SONDA NAPAKA</t>
  </si>
  <si>
    <t>17P0</t>
  </si>
  <si>
    <t>I0.5</t>
  </si>
  <si>
    <t>REZERVA</t>
  </si>
  <si>
    <t>I0.6</t>
  </si>
  <si>
    <t>I0.7</t>
  </si>
  <si>
    <t>I0.8</t>
  </si>
  <si>
    <t>VSTOP V OBJEKT</t>
  </si>
  <si>
    <t>18B1</t>
  </si>
  <si>
    <t>I0.9</t>
  </si>
  <si>
    <t>UPS NAPAKA</t>
  </si>
  <si>
    <t>I0.10</t>
  </si>
  <si>
    <t>RELE MAX. HRUŠKE AKTIVEN</t>
  </si>
  <si>
    <t>16K5</t>
  </si>
  <si>
    <t>I0.11</t>
  </si>
  <si>
    <t>I0.12</t>
  </si>
  <si>
    <t>PL.STIKALO MIN</t>
  </si>
  <si>
    <t>16K4</t>
  </si>
  <si>
    <t>I0.13</t>
  </si>
  <si>
    <t>PL.STIKALO MAX</t>
  </si>
  <si>
    <t>16K2</t>
  </si>
  <si>
    <t>I0.14</t>
  </si>
  <si>
    <t>SONDA MIN</t>
  </si>
  <si>
    <t>I0.15</t>
  </si>
  <si>
    <t>SONDA MAX</t>
  </si>
  <si>
    <t>I1.0</t>
  </si>
  <si>
    <t>ČRPALKA 1 TERMIČNA</t>
  </si>
  <si>
    <t>11K1</t>
  </si>
  <si>
    <t>-21A5</t>
  </si>
  <si>
    <t>I1.1</t>
  </si>
  <si>
    <t>I1.2</t>
  </si>
  <si>
    <t>ČRPALKA 1 STIKALO ROČNO</t>
  </si>
  <si>
    <t>11S4.2</t>
  </si>
  <si>
    <t>I1.3</t>
  </si>
  <si>
    <t>ČRPALKA 1 STIKALO AVT</t>
  </si>
  <si>
    <t>I1.4</t>
  </si>
  <si>
    <t>ČRPALKA 1 MZS VKLOP</t>
  </si>
  <si>
    <t>10Q1</t>
  </si>
  <si>
    <t>I1.5</t>
  </si>
  <si>
    <t>ČRPALKA 1 MZS IZPAD</t>
  </si>
  <si>
    <t>I1.6</t>
  </si>
  <si>
    <t>I1.7</t>
  </si>
  <si>
    <t>ČRPALKA 1 DELOVANJE</t>
  </si>
  <si>
    <t>11K7</t>
  </si>
  <si>
    <t>I1.8</t>
  </si>
  <si>
    <t>ČRPALKA 2 TERMIČNA</t>
  </si>
  <si>
    <t>14K1</t>
  </si>
  <si>
    <t>I1.9</t>
  </si>
  <si>
    <t>I1.10</t>
  </si>
  <si>
    <t>ČRPALKA 2 STIKALO ROČNO</t>
  </si>
  <si>
    <t>14S4.2</t>
  </si>
  <si>
    <t>I1.11</t>
  </si>
  <si>
    <t>ČRPALKA 2 STIKALO AVT</t>
  </si>
  <si>
    <t>I1.12</t>
  </si>
  <si>
    <t>ČRPALKA 2 MZS VKLOP</t>
  </si>
  <si>
    <t>13Q1</t>
  </si>
  <si>
    <t>I1.13</t>
  </si>
  <si>
    <t>ČRPALKA 2 MZS IZPAD</t>
  </si>
  <si>
    <t>I1.14</t>
  </si>
  <si>
    <t>I1.15</t>
  </si>
  <si>
    <t>ČRPALKA 2 DELOVANJE</t>
  </si>
  <si>
    <t>14K7</t>
  </si>
  <si>
    <t>DIGITALNI IZHOD</t>
  </si>
  <si>
    <t>CJ1W-OC201</t>
  </si>
  <si>
    <t>O2.0</t>
  </si>
  <si>
    <t>ČRPALKA 1 VKLOP</t>
  </si>
  <si>
    <t>-22A0</t>
  </si>
  <si>
    <t>O2.1</t>
  </si>
  <si>
    <t>11S4.1</t>
  </si>
  <si>
    <t>O2.2</t>
  </si>
  <si>
    <t>ČRPALKA 1 MIROVANJE</t>
  </si>
  <si>
    <t>11S4</t>
  </si>
  <si>
    <t>O2.3</t>
  </si>
  <si>
    <t>ČRPALKA 1 NAPAKA</t>
  </si>
  <si>
    <t>12H5</t>
  </si>
  <si>
    <t>O2.4</t>
  </si>
  <si>
    <t>ČRPALKA 2 VKLOP</t>
  </si>
  <si>
    <t>O2.5</t>
  </si>
  <si>
    <t>14S4.1</t>
  </si>
  <si>
    <t>O2.6</t>
  </si>
  <si>
    <t>ČRPALKA 2 MIROVANJE</t>
  </si>
  <si>
    <t>14S4</t>
  </si>
  <si>
    <t>O2.7</t>
  </si>
  <si>
    <t>ČRPALKA 2 NAPAKA</t>
  </si>
  <si>
    <t>15H5</t>
  </si>
  <si>
    <t>O3.0</t>
  </si>
  <si>
    <t>-22A5</t>
  </si>
  <si>
    <t>O3.1</t>
  </si>
  <si>
    <t>O3.2</t>
  </si>
  <si>
    <t>O3.3</t>
  </si>
  <si>
    <t>PREMOSTITEV MIN HRUŠKE</t>
  </si>
  <si>
    <t>16K7</t>
  </si>
  <si>
    <t>O3.4</t>
  </si>
  <si>
    <t>O3.5</t>
  </si>
  <si>
    <t>O3.6</t>
  </si>
  <si>
    <t>O3.7</t>
  </si>
  <si>
    <t>ANALOGNI VHOD</t>
  </si>
  <si>
    <t>CJ1W-AD081</t>
  </si>
  <si>
    <t>AI1:2001</t>
  </si>
  <si>
    <t>NIVO ODPADNE VODE</t>
  </si>
  <si>
    <t>AI1:2002</t>
  </si>
  <si>
    <t>AI1:2003</t>
  </si>
  <si>
    <t>ČRPALKA 1 TOK</t>
  </si>
  <si>
    <t>10P3</t>
  </si>
  <si>
    <t>AI1:2004</t>
  </si>
  <si>
    <t>ČRPALKA 2 TOK</t>
  </si>
  <si>
    <t>13P3</t>
  </si>
  <si>
    <t>Dobava in postavitev 3D panelne kovinske ograje brez parapeta višine 2 m in vhodnih drsnih vrat širine 3 m vključno s potrebnim izkopom in obbetoniranjem stebričkov. Dolžina panela 2500 mm, žica Ø 5 mm okno 50/200 mm, s tremi V ojačitvami, vse vroče pocinkano in UV obstojno plastificirano, RAL 6005, vključno s stebrički 60 x 60 mm  ustrezne višine.</t>
  </si>
  <si>
    <t>REKAPITULACIJA STROŠKOV</t>
  </si>
  <si>
    <t>1.2</t>
  </si>
  <si>
    <t>1.3</t>
  </si>
  <si>
    <t>GRADNJA KANALIZACIJE STRANSKA VAS S ČRPALIŠČEM</t>
  </si>
  <si>
    <t>A: FEKALNA KANALIZACIJA</t>
  </si>
  <si>
    <t>1.1</t>
  </si>
  <si>
    <t>1.4</t>
  </si>
  <si>
    <t>1.5</t>
  </si>
  <si>
    <t>1.6</t>
  </si>
  <si>
    <t>1.7</t>
  </si>
  <si>
    <t>1.8</t>
  </si>
  <si>
    <t>1.9</t>
  </si>
  <si>
    <t>1.10</t>
  </si>
  <si>
    <t>B: ČRPALČIŠČE</t>
  </si>
  <si>
    <t>2.1</t>
  </si>
  <si>
    <t>2.2</t>
  </si>
  <si>
    <t>STROJNA OPREMA IN INSTALACIJE</t>
  </si>
  <si>
    <t>2.3</t>
  </si>
  <si>
    <t>2.4</t>
  </si>
  <si>
    <t>ELEKTRO DELA</t>
  </si>
  <si>
    <t>ELEKTRIČNA OPREMA - NN PRIKLJUČEK</t>
  </si>
  <si>
    <t>SKUPAJ A+B (brez DDV)</t>
  </si>
  <si>
    <t xml:space="preserve">Skupaj FEKALNA KANALIZACIJA  </t>
  </si>
  <si>
    <t xml:space="preserve">Skupaj ČRPALIŠČE  </t>
  </si>
  <si>
    <t>INFORMATIVNO  DDV</t>
  </si>
  <si>
    <t>SKUPNA (IFORMATIVNA) VREDNOST Z DDV</t>
  </si>
  <si>
    <t>izkopa 70° (20°), glej detajl v prilogah.</t>
  </si>
  <si>
    <t>F 600 mm, D 400 po EN 124, z odprtinami</t>
  </si>
  <si>
    <t>na obstoječi jašek iz B.C. Φ 100 cm</t>
  </si>
  <si>
    <t>± 3 cm, debeline 40 cm</t>
  </si>
  <si>
    <t>± 1 cm, debeline 10 cm</t>
  </si>
  <si>
    <t xml:space="preserve">pokrovom F 600 mm, D 400 po EN 124,  </t>
  </si>
  <si>
    <t xml:space="preserve">litoželeznim pokrovom F 600 mm, D 400 po </t>
  </si>
  <si>
    <t xml:space="preserve">F 600 mm, D 400 po EN 124, z </t>
  </si>
  <si>
    <t>jaška globine 1,2 - 2 m, Φ 80 cm, z LTŽ</t>
  </si>
  <si>
    <t>pokrovom Φ 60 cm, C250 po EN 124</t>
  </si>
  <si>
    <t>± 3 cm, debeline 30 cm</t>
  </si>
  <si>
    <t>± 1 cm, debeline 5 cm</t>
  </si>
  <si>
    <t xml:space="preserve">jaška globine 1,2 - 2 m, Φ 80 ali 100 cm, z </t>
  </si>
  <si>
    <t>LTŽ pokrovom Φ 60 cm, C250 po EN 124</t>
  </si>
  <si>
    <r>
      <t>Fazonski kosi, izdelani iz duktilne litine (GGG), s prirobničnimi priključki, antikorozijsko zaščiteni z min. 250mcr epoxy, modra barva</t>
    </r>
    <r>
      <rPr>
        <sz val="12"/>
        <color indexed="8"/>
        <rFont val="Arial Narrow"/>
        <family val="2"/>
      </rPr>
      <t>.</t>
    </r>
  </si>
  <si>
    <r>
      <t xml:space="preserve">Zaporni element, EV zasun, telo izdelano iz  duktilne litine (GGG), s prirobničnimi priključki, antikorozijsko zaščiten z min. 250 </t>
    </r>
    <r>
      <rPr>
        <sz val="12"/>
        <color indexed="8"/>
        <rFont val="Arial Narrow"/>
        <family val="2"/>
      </rPr>
      <t>μm epoxy, modra barva. Vreteno zasuna je izdelano iz nerjavečega jekla, tesnila na vretenu iz NBR-a, klin zasuna je gumiran z EPDM gumo, mehko tesneči. Vreteno ima obroč, ki preprečuje možnost vstopa nesnage.</t>
    </r>
  </si>
  <si>
    <r>
      <t xml:space="preserve">Vključno vgradilna teleskopska garnitura, </t>
    </r>
    <r>
      <rPr>
        <sz val="12"/>
        <color indexed="8"/>
        <rFont val="Arial Narrow"/>
        <family val="2"/>
      </rPr>
      <t>za odpiranje/zapiranje zasuna, ključ iz sive litine cev in zvonec iz PE, jeklen teleskopski drog,</t>
    </r>
    <r>
      <rPr>
        <sz val="12"/>
        <rFont val="Arial Narrow"/>
        <family val="2"/>
      </rPr>
      <t xml:space="preserve"> L = 700 do 1100mm. </t>
    </r>
  </si>
  <si>
    <t xml:space="preserve">φ 125, višina 210 mm </t>
  </si>
  <si>
    <r>
      <t xml:space="preserve">Krogelni ventil s polnim pretokom, z navojnima priključkoma (NN), izdelan iz medenine, </t>
    </r>
    <r>
      <rPr>
        <sz val="12"/>
        <rFont val="Arial Narrow"/>
        <family val="2"/>
      </rPr>
      <t>primeren za pitno vodo,</t>
    </r>
    <r>
      <rPr>
        <sz val="12"/>
        <color indexed="8"/>
        <rFont val="Arial Narrow"/>
        <family val="2"/>
      </rPr>
      <t xml:space="preserve"> za temperaturo od +3 do +110°C.</t>
    </r>
  </si>
  <si>
    <r>
      <t>Krogelni ventil s polnim pretokom, z navojnima priključkoma (NN), izdelan iz medenine, z izpustno pipico,</t>
    </r>
    <r>
      <rPr>
        <sz val="12"/>
        <rFont val="Arial Narrow"/>
        <family val="2"/>
      </rPr>
      <t xml:space="preserve"> primeren za pitno vodo,</t>
    </r>
    <r>
      <rPr>
        <sz val="12"/>
        <color indexed="8"/>
        <rFont val="Arial Narrow"/>
        <family val="2"/>
      </rPr>
      <t xml:space="preserve"> za temperaturo od +3 do +110°C. </t>
    </r>
  </si>
  <si>
    <r>
      <t>Vodomer mora imeti številčnico z možnostjo dodatne opreme; radijsko enoto za daljinsko odčitavanje.</t>
    </r>
    <r>
      <rPr>
        <i/>
        <sz val="12"/>
        <color indexed="8"/>
        <rFont val="Arial Narrow"/>
        <family val="2"/>
      </rPr>
      <t xml:space="preserve"> </t>
    </r>
  </si>
  <si>
    <r>
      <t>npr. Apator DN 20, Q</t>
    </r>
    <r>
      <rPr>
        <vertAlign val="subscript"/>
        <sz val="12"/>
        <color indexed="8"/>
        <rFont val="Arial Narrow"/>
        <family val="2"/>
      </rPr>
      <t>3</t>
    </r>
    <r>
      <rPr>
        <sz val="12"/>
        <color indexed="8"/>
        <rFont val="Arial Narrow"/>
        <family val="2"/>
      </rPr>
      <t xml:space="preserve"> = 4,0 m</t>
    </r>
    <r>
      <rPr>
        <vertAlign val="superscript"/>
        <sz val="12"/>
        <color indexed="8"/>
        <rFont val="Arial Narrow"/>
        <family val="2"/>
      </rPr>
      <t>3</t>
    </r>
    <r>
      <rPr>
        <sz val="12"/>
        <color indexed="8"/>
        <rFont val="Arial Narrow"/>
        <family val="2"/>
      </rPr>
      <t>/h, 190mm</t>
    </r>
  </si>
  <si>
    <t>Dobava in polaganje armirane</t>
  </si>
  <si>
    <t xml:space="preserve">Dobava in polaganje armitane </t>
  </si>
  <si>
    <t>46</t>
  </si>
  <si>
    <t>KANALIZACIJSKI MATERIAL</t>
  </si>
  <si>
    <t>Dobava in polaganje armirane poliestrske cevi (10.000 kN/m2) v skladu s SIST EN 14364 in DIN 19523 na peščeno posteljico, po navodilih proizvajalca, DN 250 mm, vključno s spojkami in gumi tesnili.</t>
  </si>
  <si>
    <t xml:space="preserve">VPIŠITE PROIZVAJALCA / TIP </t>
  </si>
  <si>
    <t>jaška  F 1000 mm, d = 15 mm, v skladu z</t>
  </si>
  <si>
    <t>jaška  F 1000 mm, d = 15 mm, v skladu</t>
  </si>
  <si>
    <t>Dobava in montaža armirano poliesterskega jaška  F 1000 mm, d = 15 mm, v skladu z EN 14802, z litoželeznim pokrovom F 600 mm, D 400 po EN 124, z odprtinami za zračenje, na zaklep in s prigrajenim protihrupnim vložkom. Jaški različnih globin</t>
  </si>
  <si>
    <t xml:space="preserve">VPIŠITE PROIZVAJALCA / TIP
- poliestrski jaški:  
- LTŽ pokrovi: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</si>
</sst>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 #,##0\ _D_i_n_-;_-* &quot;-&quot;\ _D_i_n_-;_-@_-"/>
    <numFmt numFmtId="180" formatCode="_-* #,##0.00\ &quot;Din&quot;_-;\-* #,##0.00\ &quot;Din&quot;_-;_-* &quot;-&quot;??\ &quot;Din&quot;_-;_-@_-"/>
    <numFmt numFmtId="181" formatCode="_-* #,##0.00\ _D_i_n_-;\-* #,##0.00\ _D_i_n_-;_-* &quot;-&quot;??\ _D_i_n_-;_-@_-"/>
    <numFmt numFmtId="182" formatCode="0.0"/>
    <numFmt numFmtId="183" formatCode="#,##0.0"/>
    <numFmt numFmtId="184" formatCode="0.000"/>
    <numFmt numFmtId="185" formatCode="&quot;True&quot;;&quot;True&quot;;&quot;False&quot;"/>
    <numFmt numFmtId="186" formatCode="&quot;On&quot;;&quot;On&quot;;&quot;Off&quot;"/>
    <numFmt numFmtId="187" formatCode="[$€-2]\ #,##0.00_);[Red]\([$€-2]\ #,##0.00\)"/>
    <numFmt numFmtId="188" formatCode="#,##0.00\ &quot;€&quot;"/>
    <numFmt numFmtId="189" formatCode="#,##0.00&quot; €&quot;"/>
    <numFmt numFmtId="190" formatCode="0.0%"/>
  </numFmts>
  <fonts count="107">
    <font>
      <sz val="10"/>
      <name val="Arial"/>
      <family val="0"/>
    </font>
    <font>
      <sz val="8"/>
      <name val="Arial"/>
      <family val="2"/>
    </font>
    <font>
      <sz val="12"/>
      <color indexed="8"/>
      <name val="Times New Roman"/>
      <family val="1"/>
    </font>
    <font>
      <vertAlign val="superscript"/>
      <sz val="12"/>
      <color indexed="8"/>
      <name val="Times New Roman"/>
      <family val="1"/>
    </font>
    <font>
      <sz val="10"/>
      <name val="Arial CE"/>
      <family val="0"/>
    </font>
    <font>
      <sz val="12"/>
      <name val="Arial CE"/>
      <family val="0"/>
    </font>
    <font>
      <b/>
      <sz val="11"/>
      <name val="Arial CE"/>
      <family val="0"/>
    </font>
    <font>
      <sz val="11"/>
      <name val="Arial CE"/>
      <family val="0"/>
    </font>
    <font>
      <sz val="14"/>
      <name val="Arial CE"/>
      <family val="0"/>
    </font>
    <font>
      <vertAlign val="superscript"/>
      <sz val="10"/>
      <name val="Arial"/>
      <family val="2"/>
    </font>
    <font>
      <sz val="10"/>
      <name val="Calibri"/>
      <family val="2"/>
    </font>
    <font>
      <sz val="10"/>
      <color indexed="12"/>
      <name val="Arial CE"/>
      <family val="0"/>
    </font>
    <font>
      <sz val="10"/>
      <color indexed="10"/>
      <name val="Arial CE"/>
      <family val="0"/>
    </font>
    <font>
      <sz val="11"/>
      <name val="Arial"/>
      <family val="2"/>
    </font>
    <font>
      <sz val="10"/>
      <name val="PalmSprings"/>
      <family val="0"/>
    </font>
    <font>
      <sz val="11"/>
      <name val="Arial Narrow"/>
      <family val="2"/>
    </font>
    <font>
      <b/>
      <sz val="12"/>
      <name val="Arial Narrow"/>
      <family val="2"/>
    </font>
    <font>
      <b/>
      <sz val="12"/>
      <name val="PalmSprings"/>
      <family val="0"/>
    </font>
    <font>
      <b/>
      <sz val="11"/>
      <name val="Arial Narrow"/>
      <family val="2"/>
    </font>
    <font>
      <sz val="10"/>
      <name val="Arial Narrow"/>
      <family val="2"/>
    </font>
    <font>
      <b/>
      <i/>
      <sz val="11"/>
      <name val="Arial Narrow"/>
      <family val="2"/>
    </font>
    <font>
      <sz val="11"/>
      <name val="Calibri"/>
      <family val="2"/>
    </font>
    <font>
      <sz val="9.9"/>
      <name val="Arial Narrow"/>
      <family val="2"/>
    </font>
    <font>
      <b/>
      <sz val="12"/>
      <name val="Arial"/>
      <family val="2"/>
    </font>
    <font>
      <b/>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color indexed="8"/>
      <name val="Times New Roman"/>
      <family val="1"/>
    </font>
    <font>
      <i/>
      <sz val="12"/>
      <color indexed="8"/>
      <name val="Times New Roman"/>
      <family val="1"/>
    </font>
    <font>
      <sz val="12"/>
      <color indexed="8"/>
      <name val="SL Swiss"/>
      <family val="0"/>
    </font>
    <font>
      <sz val="11"/>
      <color indexed="8"/>
      <name val="Arial"/>
      <family val="2"/>
    </font>
    <font>
      <i/>
      <sz val="11"/>
      <color indexed="8"/>
      <name val="Arial"/>
      <family val="2"/>
    </font>
    <font>
      <b/>
      <i/>
      <sz val="11"/>
      <color indexed="8"/>
      <name val="Arial"/>
      <family val="2"/>
    </font>
    <font>
      <b/>
      <sz val="11"/>
      <color indexed="8"/>
      <name val="Arial"/>
      <family val="2"/>
    </font>
    <font>
      <sz val="10"/>
      <color indexed="8"/>
      <name val="Arial"/>
      <family val="2"/>
    </font>
    <font>
      <sz val="8"/>
      <color indexed="8"/>
      <name val="Arial"/>
      <family val="2"/>
    </font>
    <font>
      <b/>
      <sz val="8"/>
      <color indexed="8"/>
      <name val="Arial"/>
      <family val="2"/>
    </font>
    <font>
      <b/>
      <sz val="14"/>
      <color indexed="8"/>
      <name val="Arial Narrow"/>
      <family val="2"/>
    </font>
    <font>
      <b/>
      <sz val="14"/>
      <name val="Arial Narrow"/>
      <family val="2"/>
    </font>
    <font>
      <sz val="12"/>
      <name val="Arial Narrow"/>
      <family val="2"/>
    </font>
    <font>
      <sz val="14"/>
      <name val="Arial Narrow"/>
      <family val="2"/>
    </font>
    <font>
      <sz val="13"/>
      <name val="Arial Narrow"/>
      <family val="2"/>
    </font>
    <font>
      <b/>
      <sz val="13"/>
      <name val="Arial Narrow"/>
      <family val="2"/>
    </font>
    <font>
      <b/>
      <sz val="10"/>
      <name val="Arial Narrow"/>
      <family val="2"/>
    </font>
    <font>
      <sz val="12"/>
      <color indexed="8"/>
      <name val="Arial Narrow"/>
      <family val="2"/>
    </font>
    <font>
      <i/>
      <sz val="14"/>
      <name val="Arial Narrow"/>
      <family val="2"/>
    </font>
    <font>
      <sz val="12"/>
      <color indexed="10"/>
      <name val="Arial Narrow"/>
      <family val="2"/>
    </font>
    <font>
      <i/>
      <sz val="12"/>
      <name val="Arial Narrow"/>
      <family val="2"/>
    </font>
    <font>
      <sz val="11"/>
      <color indexed="8"/>
      <name val="Arial Narrow"/>
      <family val="2"/>
    </font>
    <font>
      <i/>
      <sz val="12"/>
      <color indexed="8"/>
      <name val="Arial Narrow"/>
      <family val="2"/>
    </font>
    <font>
      <vertAlign val="subscript"/>
      <sz val="12"/>
      <color indexed="8"/>
      <name val="Arial Narrow"/>
      <family val="2"/>
    </font>
    <font>
      <vertAlign val="superscript"/>
      <sz val="12"/>
      <color indexed="8"/>
      <name val="Arial Narrow"/>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8"/>
      <color theme="1"/>
      <name val="Arial"/>
      <family val="2"/>
    </font>
    <font>
      <b/>
      <sz val="8"/>
      <color theme="1"/>
      <name val="Arial"/>
      <family val="2"/>
    </font>
    <font>
      <b/>
      <sz val="14"/>
      <color rgb="FF000000"/>
      <name val="Arial Narrow"/>
      <family val="2"/>
    </font>
    <font>
      <sz val="12"/>
      <color rgb="FF000000"/>
      <name val="Arial Narrow"/>
      <family val="2"/>
    </font>
    <font>
      <sz val="12"/>
      <color rgb="FFFF0000"/>
      <name val="Arial Narrow"/>
      <family val="2"/>
    </font>
    <font>
      <sz val="11"/>
      <color rgb="FF000000"/>
      <name val="Arial Narrow"/>
      <family val="2"/>
    </font>
    <font>
      <i/>
      <sz val="12"/>
      <color rgb="FF000000"/>
      <name val="Arial Narrow"/>
      <family val="2"/>
    </font>
    <font>
      <b/>
      <sz val="10"/>
      <color theme="1"/>
      <name val="Arial"/>
      <family val="2"/>
    </font>
    <font>
      <sz val="10"/>
      <color theme="1"/>
      <name val="Arial"/>
      <family val="2"/>
    </font>
    <font>
      <sz val="11"/>
      <color theme="1"/>
      <name val="Arial"/>
      <family val="2"/>
    </font>
    <font>
      <b/>
      <sz val="11"/>
      <color theme="1"/>
      <name val="Arial"/>
      <family val="2"/>
    </font>
    <font>
      <i/>
      <sz val="11"/>
      <color theme="1"/>
      <name val="Arial"/>
      <family val="2"/>
    </font>
    <font>
      <b/>
      <i/>
      <sz val="11"/>
      <color theme="1"/>
      <name val="Arial"/>
      <family val="2"/>
    </font>
    <font>
      <b/>
      <sz val="12"/>
      <color theme="1"/>
      <name val="Times New Roman"/>
      <family val="1"/>
    </font>
    <font>
      <sz val="12"/>
      <color theme="1"/>
      <name val="Times New Roman"/>
      <family val="1"/>
    </font>
    <font>
      <i/>
      <sz val="12"/>
      <color theme="1"/>
      <name val="Times New Roman"/>
      <family val="1"/>
    </font>
    <font>
      <sz val="12"/>
      <color theme="1"/>
      <name val="SL Swiss"/>
      <family val="0"/>
    </font>
    <font>
      <sz val="10"/>
      <color rgb="FFFF0000"/>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style="double"/>
      <bottom>
        <color indexed="63"/>
      </bottom>
    </border>
    <border>
      <left>
        <color indexed="63"/>
      </left>
      <right>
        <color indexed="63"/>
      </right>
      <top style="double"/>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0" borderId="0" applyNumberFormat="0" applyFill="0" applyBorder="0" applyAlignment="0" applyProtection="0"/>
    <xf numFmtId="0" fontId="74" fillId="21" borderId="1" applyNumberFormat="0" applyAlignment="0" applyProtection="0"/>
    <xf numFmtId="0" fontId="75" fillId="0" borderId="0" applyNumberFormat="0" applyFill="0" applyBorder="0" applyAlignment="0" applyProtection="0"/>
    <xf numFmtId="0" fontId="76" fillId="0" borderId="2" applyNumberFormat="0" applyFill="0" applyAlignment="0" applyProtection="0"/>
    <xf numFmtId="0" fontId="77" fillId="0" borderId="3" applyNumberFormat="0" applyFill="0" applyAlignment="0" applyProtection="0"/>
    <xf numFmtId="0" fontId="78" fillId="0" borderId="4" applyNumberFormat="0" applyFill="0" applyAlignment="0" applyProtection="0"/>
    <xf numFmtId="0" fontId="78" fillId="0" borderId="0" applyNumberFormat="0" applyFill="0" applyBorder="0" applyAlignment="0" applyProtection="0"/>
    <xf numFmtId="0" fontId="4" fillId="0" borderId="0">
      <alignment/>
      <protection/>
    </xf>
    <xf numFmtId="0" fontId="14" fillId="0" borderId="0">
      <alignment/>
      <protection/>
    </xf>
    <xf numFmtId="0" fontId="79" fillId="22" borderId="0" applyNumberFormat="0" applyBorder="0" applyAlignment="0" applyProtection="0"/>
    <xf numFmtId="0" fontId="80"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83" fillId="0" borderId="6" applyNumberFormat="0" applyFill="0" applyAlignment="0" applyProtection="0"/>
    <xf numFmtId="0" fontId="84" fillId="30" borderId="7" applyNumberFormat="0" applyAlignment="0" applyProtection="0"/>
    <xf numFmtId="0" fontId="85" fillId="21" borderId="8" applyNumberFormat="0" applyAlignment="0" applyProtection="0"/>
    <xf numFmtId="0" fontId="86"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87" fillId="32" borderId="8" applyNumberFormat="0" applyAlignment="0" applyProtection="0"/>
    <xf numFmtId="0" fontId="88" fillId="0" borderId="9" applyNumberFormat="0" applyFill="0" applyAlignment="0" applyProtection="0"/>
  </cellStyleXfs>
  <cellXfs count="376">
    <xf numFmtId="0" fontId="0" fillId="0" borderId="0" xfId="0" applyAlignment="1">
      <alignment/>
    </xf>
    <xf numFmtId="0" fontId="89" fillId="0" borderId="0" xfId="0" applyFont="1" applyAlignment="1">
      <alignment/>
    </xf>
    <xf numFmtId="49" fontId="90" fillId="2" borderId="10" xfId="0" applyNumberFormat="1" applyFont="1" applyFill="1" applyBorder="1" applyAlignment="1">
      <alignment horizontal="center"/>
    </xf>
    <xf numFmtId="49" fontId="90" fillId="2" borderId="10" xfId="0" applyNumberFormat="1" applyFont="1" applyFill="1" applyBorder="1" applyAlignment="1">
      <alignment horizontal="left"/>
    </xf>
    <xf numFmtId="0" fontId="1" fillId="0" borderId="10" xfId="0" applyFont="1" applyBorder="1" applyAlignment="1">
      <alignment/>
    </xf>
    <xf numFmtId="0" fontId="1" fillId="0" borderId="0" xfId="0" applyFont="1" applyAlignment="1">
      <alignment/>
    </xf>
    <xf numFmtId="49" fontId="90" fillId="2" borderId="10" xfId="0" applyNumberFormat="1" applyFont="1" applyFill="1" applyBorder="1" applyAlignment="1">
      <alignment horizontal="center" wrapText="1"/>
    </xf>
    <xf numFmtId="0" fontId="90" fillId="2" borderId="10" xfId="0" applyFont="1" applyFill="1" applyBorder="1" applyAlignment="1">
      <alignment horizontal="center"/>
    </xf>
    <xf numFmtId="0" fontId="90" fillId="2" borderId="10" xfId="0" applyFont="1" applyFill="1" applyBorder="1" applyAlignment="1">
      <alignment horizontal="center"/>
    </xf>
    <xf numFmtId="49" fontId="90" fillId="2" borderId="10" xfId="0" applyNumberFormat="1" applyFont="1" applyFill="1" applyBorder="1" applyAlignment="1">
      <alignment horizontal="center" wrapText="1"/>
    </xf>
    <xf numFmtId="0" fontId="90" fillId="2" borderId="0" xfId="0" applyFont="1" applyFill="1" applyAlignment="1">
      <alignment horizontal="center"/>
    </xf>
    <xf numFmtId="0" fontId="91" fillId="0" borderId="0" xfId="0" applyFont="1" applyAlignment="1">
      <alignment/>
    </xf>
    <xf numFmtId="49" fontId="16" fillId="0" borderId="0" xfId="0" applyNumberFormat="1" applyFont="1" applyAlignment="1">
      <alignment/>
    </xf>
    <xf numFmtId="0" fontId="56" fillId="0" borderId="0" xfId="0" applyFont="1" applyAlignment="1">
      <alignment/>
    </xf>
    <xf numFmtId="49" fontId="57" fillId="0" borderId="0" xfId="0" applyNumberFormat="1" applyFont="1" applyAlignment="1">
      <alignment/>
    </xf>
    <xf numFmtId="0" fontId="57" fillId="0" borderId="0" xfId="0" applyFont="1" applyAlignment="1">
      <alignment/>
    </xf>
    <xf numFmtId="0" fontId="16" fillId="0" borderId="11" xfId="0" applyFont="1" applyBorder="1" applyAlignment="1">
      <alignment/>
    </xf>
    <xf numFmtId="0" fontId="57" fillId="0" borderId="11" xfId="0" applyFont="1" applyBorder="1" applyAlignment="1">
      <alignment/>
    </xf>
    <xf numFmtId="0" fontId="58" fillId="0" borderId="0" xfId="0" applyFont="1" applyAlignment="1">
      <alignment/>
    </xf>
    <xf numFmtId="189" fontId="16" fillId="0" borderId="0" xfId="0" applyNumberFormat="1" applyFont="1" applyAlignment="1">
      <alignment/>
    </xf>
    <xf numFmtId="0" fontId="16" fillId="0" borderId="0" xfId="0" applyFont="1" applyAlignment="1">
      <alignment/>
    </xf>
    <xf numFmtId="189" fontId="57" fillId="0" borderId="0" xfId="0" applyNumberFormat="1" applyFont="1" applyAlignment="1">
      <alignment/>
    </xf>
    <xf numFmtId="0" fontId="57" fillId="0" borderId="0" xfId="0" applyFont="1" applyBorder="1" applyAlignment="1">
      <alignment/>
    </xf>
    <xf numFmtId="0" fontId="58" fillId="0" borderId="0" xfId="0" applyFont="1" applyBorder="1" applyAlignment="1">
      <alignment/>
    </xf>
    <xf numFmtId="189" fontId="16" fillId="0" borderId="11" xfId="0" applyNumberFormat="1" applyFont="1" applyBorder="1" applyAlignment="1">
      <alignment/>
    </xf>
    <xf numFmtId="0" fontId="19" fillId="0" borderId="0" xfId="0" applyFont="1" applyAlignment="1">
      <alignment/>
    </xf>
    <xf numFmtId="0" fontId="57" fillId="0" borderId="0" xfId="0" applyFont="1" applyAlignment="1">
      <alignment horizontal="center"/>
    </xf>
    <xf numFmtId="4" fontId="57" fillId="0" borderId="0" xfId="0" applyNumberFormat="1" applyFont="1" applyAlignment="1">
      <alignment horizontal="right"/>
    </xf>
    <xf numFmtId="16" fontId="57" fillId="0" borderId="0" xfId="0" applyNumberFormat="1" applyFont="1" applyAlignment="1" quotePrefix="1">
      <alignment/>
    </xf>
    <xf numFmtId="0" fontId="16" fillId="0" borderId="0" xfId="0" applyFont="1" applyBorder="1" applyAlignment="1">
      <alignment horizontal="right"/>
    </xf>
    <xf numFmtId="4" fontId="57" fillId="0" borderId="11" xfId="0" applyNumberFormat="1" applyFont="1" applyBorder="1" applyAlignment="1">
      <alignment horizontal="right"/>
    </xf>
    <xf numFmtId="0" fontId="57" fillId="0" borderId="0" xfId="0" applyFont="1" applyBorder="1" applyAlignment="1">
      <alignment/>
    </xf>
    <xf numFmtId="9" fontId="19" fillId="0" borderId="0" xfId="0" applyNumberFormat="1" applyFont="1" applyAlignment="1">
      <alignment/>
    </xf>
    <xf numFmtId="0" fontId="19" fillId="0" borderId="12" xfId="0" applyFont="1" applyBorder="1" applyAlignment="1">
      <alignment/>
    </xf>
    <xf numFmtId="0" fontId="19" fillId="0" borderId="13" xfId="0" applyFont="1" applyBorder="1" applyAlignment="1">
      <alignment/>
    </xf>
    <xf numFmtId="0" fontId="57" fillId="0" borderId="13" xfId="0" applyFont="1" applyBorder="1" applyAlignment="1">
      <alignment/>
    </xf>
    <xf numFmtId="4" fontId="57" fillId="0" borderId="13" xfId="0" applyNumberFormat="1" applyFont="1" applyBorder="1" applyAlignment="1">
      <alignment horizontal="right"/>
    </xf>
    <xf numFmtId="0" fontId="57" fillId="0" borderId="0" xfId="0" applyFont="1" applyAlignment="1" applyProtection="1">
      <alignment horizontal="center"/>
      <protection/>
    </xf>
    <xf numFmtId="0" fontId="57" fillId="0" borderId="0" xfId="0" applyFont="1" applyAlignment="1" applyProtection="1">
      <alignment/>
      <protection/>
    </xf>
    <xf numFmtId="0" fontId="19" fillId="0" borderId="0" xfId="0" applyFont="1" applyAlignment="1" applyProtection="1">
      <alignment/>
      <protection/>
    </xf>
    <xf numFmtId="0" fontId="56"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horizontal="center"/>
      <protection/>
    </xf>
    <xf numFmtId="0" fontId="60" fillId="0" borderId="0" xfId="0" applyFont="1" applyAlignment="1" applyProtection="1">
      <alignment horizontal="center"/>
      <protection/>
    </xf>
    <xf numFmtId="0" fontId="60" fillId="0" borderId="0" xfId="0" applyFont="1" applyAlignment="1" applyProtection="1">
      <alignment/>
      <protection/>
    </xf>
    <xf numFmtId="0" fontId="16" fillId="0" borderId="0" xfId="0" applyFont="1" applyAlignment="1" applyProtection="1">
      <alignment vertical="center"/>
      <protection/>
    </xf>
    <xf numFmtId="0" fontId="60" fillId="0" borderId="0" xfId="0" applyFont="1" applyAlignment="1" applyProtection="1">
      <alignment horizontal="right"/>
      <protection/>
    </xf>
    <xf numFmtId="0" fontId="57" fillId="0" borderId="0" xfId="0" applyFont="1" applyAlignment="1" applyProtection="1">
      <alignment horizontal="center" vertical="top"/>
      <protection/>
    </xf>
    <xf numFmtId="0" fontId="92" fillId="0" borderId="0" xfId="0" applyFont="1" applyAlignment="1" applyProtection="1">
      <alignment vertical="center" wrapText="1"/>
      <protection/>
    </xf>
    <xf numFmtId="0" fontId="19" fillId="0" borderId="0" xfId="0" applyFont="1" applyAlignment="1" applyProtection="1">
      <alignment vertical="center" wrapText="1"/>
      <protection/>
    </xf>
    <xf numFmtId="0" fontId="19" fillId="0" borderId="0" xfId="0" applyFont="1" applyAlignment="1" applyProtection="1">
      <alignment vertical="top"/>
      <protection/>
    </xf>
    <xf numFmtId="0" fontId="92" fillId="0" borderId="0" xfId="0" applyFont="1" applyAlignment="1" applyProtection="1">
      <alignment wrapText="1"/>
      <protection/>
    </xf>
    <xf numFmtId="0" fontId="19" fillId="0" borderId="0" xfId="0" applyFont="1" applyAlignment="1" applyProtection="1">
      <alignment wrapText="1"/>
      <protection/>
    </xf>
    <xf numFmtId="0" fontId="57" fillId="0" borderId="0" xfId="0" applyFont="1" applyAlignment="1" applyProtection="1">
      <alignment horizontal="right"/>
      <protection/>
    </xf>
    <xf numFmtId="0" fontId="57" fillId="0" borderId="0" xfId="0" applyFont="1" applyAlignment="1" applyProtection="1">
      <alignment wrapText="1"/>
      <protection/>
    </xf>
    <xf numFmtId="0" fontId="59" fillId="0" borderId="0" xfId="0" applyFont="1" applyAlignment="1" applyProtection="1">
      <alignment/>
      <protection/>
    </xf>
    <xf numFmtId="0" fontId="59" fillId="0" borderId="0" xfId="0" applyFont="1" applyAlignment="1" applyProtection="1">
      <alignment horizontal="center"/>
      <protection/>
    </xf>
    <xf numFmtId="0" fontId="59" fillId="0" borderId="0" xfId="0" applyFont="1" applyAlignment="1" applyProtection="1">
      <alignment horizontal="right"/>
      <protection/>
    </xf>
    <xf numFmtId="0" fontId="57" fillId="0" borderId="0" xfId="0" applyFont="1" applyAlignment="1" applyProtection="1">
      <alignment vertical="center" wrapText="1"/>
      <protection/>
    </xf>
    <xf numFmtId="0" fontId="63" fillId="0" borderId="0" xfId="0" applyFont="1" applyAlignment="1" applyProtection="1">
      <alignment/>
      <protection/>
    </xf>
    <xf numFmtId="16" fontId="57" fillId="0" borderId="0" xfId="0" applyNumberFormat="1" applyFont="1" applyAlignment="1" applyProtection="1" quotePrefix="1">
      <alignment horizontal="center"/>
      <protection/>
    </xf>
    <xf numFmtId="4" fontId="57" fillId="0" borderId="0" xfId="0" applyNumberFormat="1" applyFont="1" applyAlignment="1" applyProtection="1">
      <alignment horizontal="center"/>
      <protection/>
    </xf>
    <xf numFmtId="0" fontId="57" fillId="0" borderId="0" xfId="0" applyFont="1" applyAlignment="1" applyProtection="1">
      <alignment wrapText="1"/>
      <protection/>
    </xf>
    <xf numFmtId="16" fontId="57" fillId="0" borderId="0" xfId="0" applyNumberFormat="1" applyFont="1" applyAlignment="1" applyProtection="1">
      <alignment horizontal="center"/>
      <protection/>
    </xf>
    <xf numFmtId="16" fontId="57" fillId="0" borderId="0" xfId="0" applyNumberFormat="1" applyFont="1" applyAlignment="1" applyProtection="1" quotePrefix="1">
      <alignment horizontal="center" vertical="top"/>
      <protection/>
    </xf>
    <xf numFmtId="0" fontId="19" fillId="0" borderId="0" xfId="0" applyFont="1" applyAlignment="1" applyProtection="1">
      <alignment wrapText="1"/>
      <protection/>
    </xf>
    <xf numFmtId="4" fontId="60" fillId="0" borderId="0" xfId="0" applyNumberFormat="1" applyFont="1" applyAlignment="1" applyProtection="1">
      <alignment horizontal="right"/>
      <protection/>
    </xf>
    <xf numFmtId="9" fontId="60" fillId="0" borderId="0" xfId="0" applyNumberFormat="1" applyFont="1" applyAlignment="1" applyProtection="1">
      <alignment horizontal="center"/>
      <protection/>
    </xf>
    <xf numFmtId="0" fontId="60" fillId="0" borderId="14" xfId="0" applyFont="1" applyBorder="1" applyAlignment="1" applyProtection="1">
      <alignment vertical="center"/>
      <protection/>
    </xf>
    <xf numFmtId="0" fontId="60" fillId="0" borderId="15" xfId="0" applyFont="1" applyBorder="1" applyAlignment="1" applyProtection="1">
      <alignment horizontal="center" vertical="center"/>
      <protection/>
    </xf>
    <xf numFmtId="4" fontId="60" fillId="0" borderId="16" xfId="0" applyNumberFormat="1" applyFont="1" applyBorder="1" applyAlignment="1" applyProtection="1">
      <alignment horizontal="right" vertical="center"/>
      <protection/>
    </xf>
    <xf numFmtId="0" fontId="56" fillId="0" borderId="17" xfId="0" applyFont="1" applyBorder="1" applyAlignment="1" applyProtection="1">
      <alignment/>
      <protection/>
    </xf>
    <xf numFmtId="0" fontId="56" fillId="0" borderId="0" xfId="0" applyFont="1" applyBorder="1" applyAlignment="1" applyProtection="1">
      <alignment/>
      <protection/>
    </xf>
    <xf numFmtId="182" fontId="57" fillId="0" borderId="0" xfId="0" applyNumberFormat="1" applyFont="1" applyAlignment="1" applyProtection="1">
      <alignment horizontal="center"/>
      <protection/>
    </xf>
    <xf numFmtId="2" fontId="57" fillId="0" borderId="0" xfId="0" applyNumberFormat="1" applyFont="1" applyAlignment="1" applyProtection="1">
      <alignment horizontal="center"/>
      <protection/>
    </xf>
    <xf numFmtId="0" fontId="60" fillId="0" borderId="17" xfId="0" applyFont="1" applyBorder="1" applyAlignment="1" applyProtection="1">
      <alignment/>
      <protection/>
    </xf>
    <xf numFmtId="4" fontId="16" fillId="0" borderId="0" xfId="0" applyNumberFormat="1" applyFont="1" applyAlignment="1" applyProtection="1">
      <alignment horizontal="center"/>
      <protection/>
    </xf>
    <xf numFmtId="1" fontId="57" fillId="0" borderId="0" xfId="0" applyNumberFormat="1" applyFont="1" applyAlignment="1" applyProtection="1">
      <alignment horizontal="center"/>
      <protection/>
    </xf>
    <xf numFmtId="3" fontId="57" fillId="0" borderId="0" xfId="0" applyNumberFormat="1" applyFont="1" applyAlignment="1" applyProtection="1">
      <alignment horizontal="center"/>
      <protection/>
    </xf>
    <xf numFmtId="0" fontId="57" fillId="0" borderId="0" xfId="0" applyFont="1" applyAlignment="1" applyProtection="1" quotePrefix="1">
      <alignment/>
      <protection/>
    </xf>
    <xf numFmtId="0" fontId="93" fillId="0" borderId="0" xfId="0" applyFont="1" applyAlignment="1" applyProtection="1">
      <alignment horizontal="center"/>
      <protection/>
    </xf>
    <xf numFmtId="0" fontId="93" fillId="0" borderId="0" xfId="0" applyFont="1" applyAlignment="1" applyProtection="1">
      <alignment/>
      <protection/>
    </xf>
    <xf numFmtId="1" fontId="93" fillId="0" borderId="0" xfId="0" applyNumberFormat="1" applyFont="1" applyAlignment="1" applyProtection="1">
      <alignment horizontal="center"/>
      <protection/>
    </xf>
    <xf numFmtId="4" fontId="93" fillId="0" borderId="0" xfId="0" applyNumberFormat="1" applyFont="1" applyAlignment="1" applyProtection="1">
      <alignment horizontal="center"/>
      <protection/>
    </xf>
    <xf numFmtId="0" fontId="65" fillId="0" borderId="0" xfId="0" applyFont="1" applyAlignment="1" applyProtection="1">
      <alignment/>
      <protection/>
    </xf>
    <xf numFmtId="16" fontId="57" fillId="0" borderId="0" xfId="0" applyNumberFormat="1" applyFont="1" applyAlignment="1" applyProtection="1">
      <alignment horizontal="center" vertical="top"/>
      <protection/>
    </xf>
    <xf numFmtId="0" fontId="60" fillId="0" borderId="17" xfId="0" applyFont="1" applyBorder="1" applyAlignment="1" applyProtection="1">
      <alignment vertical="center"/>
      <protection/>
    </xf>
    <xf numFmtId="4" fontId="16" fillId="0" borderId="0" xfId="0" applyNumberFormat="1" applyFont="1" applyAlignment="1" applyProtection="1">
      <alignment horizontal="center" vertical="center"/>
      <protection/>
    </xf>
    <xf numFmtId="0" fontId="16" fillId="0" borderId="0" xfId="0" applyFont="1" applyBorder="1" applyAlignment="1" applyProtection="1">
      <alignment/>
      <protection/>
    </xf>
    <xf numFmtId="0" fontId="57" fillId="0" borderId="0" xfId="0" applyNumberFormat="1" applyFont="1" applyAlignment="1" applyProtection="1">
      <alignment/>
      <protection/>
    </xf>
    <xf numFmtId="0" fontId="60" fillId="0" borderId="0" xfId="0" applyFont="1" applyBorder="1" applyAlignment="1" applyProtection="1">
      <alignment vertical="center"/>
      <protection/>
    </xf>
    <xf numFmtId="1" fontId="19" fillId="0" borderId="0" xfId="0" applyNumberFormat="1" applyFont="1" applyAlignment="1" applyProtection="1">
      <alignment/>
      <protection/>
    </xf>
    <xf numFmtId="0" fontId="56" fillId="0" borderId="17" xfId="0" applyFont="1" applyBorder="1" applyAlignment="1" applyProtection="1">
      <alignment vertical="center"/>
      <protection/>
    </xf>
    <xf numFmtId="0" fontId="57" fillId="0" borderId="0" xfId="0" applyFont="1" applyAlignment="1" applyProtection="1">
      <alignment horizontal="right" vertical="center"/>
      <protection/>
    </xf>
    <xf numFmtId="0" fontId="57" fillId="0" borderId="0" xfId="0" applyFont="1" applyAlignment="1" applyProtection="1">
      <alignment horizontal="center" vertical="center"/>
      <protection/>
    </xf>
    <xf numFmtId="0" fontId="56" fillId="0" borderId="0" xfId="0" applyFont="1" applyBorder="1" applyAlignment="1" applyProtection="1">
      <alignment vertical="center"/>
      <protection/>
    </xf>
    <xf numFmtId="0" fontId="57" fillId="0" borderId="18" xfId="0" applyFont="1" applyBorder="1" applyAlignment="1" applyProtection="1">
      <alignment horizontal="center"/>
      <protection/>
    </xf>
    <xf numFmtId="0" fontId="57" fillId="0" borderId="0" xfId="0" applyFont="1" applyBorder="1" applyAlignment="1" applyProtection="1">
      <alignment horizontal="center"/>
      <protection/>
    </xf>
    <xf numFmtId="0" fontId="16" fillId="0" borderId="17" xfId="0" applyFont="1" applyBorder="1" applyAlignment="1" applyProtection="1">
      <alignment vertical="center"/>
      <protection/>
    </xf>
    <xf numFmtId="0" fontId="16" fillId="0" borderId="0" xfId="0" applyFont="1" applyBorder="1" applyAlignment="1" applyProtection="1">
      <alignment vertical="center"/>
      <protection/>
    </xf>
    <xf numFmtId="0" fontId="16" fillId="0" borderId="17" xfId="0" applyFont="1" applyBorder="1" applyAlignment="1" applyProtection="1">
      <alignment/>
      <protection/>
    </xf>
    <xf numFmtId="4" fontId="57" fillId="0" borderId="0" xfId="0" applyNumberFormat="1" applyFont="1" applyAlignment="1" applyProtection="1">
      <alignment horizontal="center" vertical="center"/>
      <protection/>
    </xf>
    <xf numFmtId="0" fontId="56" fillId="0" borderId="17" xfId="0" applyFont="1" applyBorder="1" applyAlignment="1" applyProtection="1">
      <alignment/>
      <protection/>
    </xf>
    <xf numFmtId="0" fontId="56" fillId="0" borderId="0" xfId="0" applyFont="1" applyBorder="1" applyAlignment="1" applyProtection="1">
      <alignment/>
      <protection/>
    </xf>
    <xf numFmtId="182" fontId="57" fillId="0" borderId="0" xfId="0" applyNumberFormat="1" applyFont="1" applyAlignment="1" applyProtection="1">
      <alignment horizontal="center" vertical="center"/>
      <protection/>
    </xf>
    <xf numFmtId="0" fontId="59" fillId="0" borderId="0" xfId="0" applyFont="1" applyAlignment="1" applyProtection="1">
      <alignment vertical="center"/>
      <protection/>
    </xf>
    <xf numFmtId="0" fontId="92" fillId="0" borderId="0" xfId="0" applyFont="1" applyAlignment="1" applyProtection="1">
      <alignment horizontal="justify" vertical="center"/>
      <protection/>
    </xf>
    <xf numFmtId="0" fontId="92" fillId="0" borderId="0" xfId="0" applyFont="1" applyAlignment="1" applyProtection="1">
      <alignment/>
      <protection/>
    </xf>
    <xf numFmtId="0" fontId="94" fillId="0" borderId="0" xfId="0" applyFont="1" applyAlignment="1" applyProtection="1">
      <alignment/>
      <protection/>
    </xf>
    <xf numFmtId="0" fontId="92" fillId="0" borderId="0" xfId="0" applyFont="1" applyAlignment="1" applyProtection="1">
      <alignment horizontal="justify" vertical="top"/>
      <protection/>
    </xf>
    <xf numFmtId="0" fontId="57" fillId="0" borderId="0" xfId="0" applyFont="1" applyAlignment="1" applyProtection="1">
      <alignment horizontal="justify" vertical="center"/>
      <protection/>
    </xf>
    <xf numFmtId="0" fontId="94" fillId="0" borderId="0" xfId="0" applyFont="1" applyAlignment="1" applyProtection="1">
      <alignment horizontal="justify" vertical="center"/>
      <protection/>
    </xf>
    <xf numFmtId="0" fontId="95" fillId="0" borderId="0" xfId="0" applyFont="1" applyAlignment="1" applyProtection="1">
      <alignment horizontal="justify" vertical="center"/>
      <protection/>
    </xf>
    <xf numFmtId="0" fontId="57" fillId="0" borderId="0" xfId="0" applyFont="1" applyAlignment="1" applyProtection="1">
      <alignment horizontal="center"/>
      <protection locked="0"/>
    </xf>
    <xf numFmtId="2" fontId="57" fillId="0" borderId="0" xfId="0" applyNumberFormat="1" applyFont="1" applyAlignment="1" applyProtection="1">
      <alignment horizontal="center"/>
      <protection locked="0"/>
    </xf>
    <xf numFmtId="4" fontId="57" fillId="0" borderId="0" xfId="0" applyNumberFormat="1" applyFont="1" applyAlignment="1" applyProtection="1">
      <alignment horizontal="center"/>
      <protection locked="0"/>
    </xf>
    <xf numFmtId="3" fontId="57" fillId="0" borderId="0" xfId="0" applyNumberFormat="1" applyFont="1" applyAlignment="1" applyProtection="1">
      <alignment horizontal="center"/>
      <protection locked="0"/>
    </xf>
    <xf numFmtId="4" fontId="93" fillId="0" borderId="0" xfId="0" applyNumberFormat="1" applyFont="1" applyAlignment="1" applyProtection="1">
      <alignment horizontal="center"/>
      <protection locked="0"/>
    </xf>
    <xf numFmtId="0" fontId="57" fillId="0" borderId="0" xfId="0" applyFont="1" applyAlignment="1" applyProtection="1">
      <alignment horizontal="center" vertical="center"/>
      <protection locked="0"/>
    </xf>
    <xf numFmtId="0" fontId="19" fillId="0" borderId="0" xfId="0" applyFont="1" applyAlignment="1" applyProtection="1">
      <alignment/>
      <protection locked="0"/>
    </xf>
    <xf numFmtId="0" fontId="15" fillId="0" borderId="0" xfId="42" applyFont="1" applyProtection="1">
      <alignment/>
      <protection/>
    </xf>
    <xf numFmtId="0" fontId="16" fillId="0" borderId="0" xfId="42" applyFont="1" applyAlignment="1" applyProtection="1">
      <alignment/>
      <protection/>
    </xf>
    <xf numFmtId="0" fontId="17" fillId="0" borderId="0" xfId="42" applyFont="1" applyAlignment="1" applyProtection="1">
      <alignment/>
      <protection/>
    </xf>
    <xf numFmtId="2" fontId="15" fillId="0" borderId="0" xfId="42" applyNumberFormat="1" applyFont="1" applyBorder="1" applyAlignment="1" applyProtection="1">
      <alignment horizontal="left"/>
      <protection/>
    </xf>
    <xf numFmtId="0" fontId="18" fillId="0" borderId="0" xfId="42" applyFont="1" applyAlignment="1" applyProtection="1">
      <alignment wrapText="1"/>
      <protection/>
    </xf>
    <xf numFmtId="0" fontId="14" fillId="0" borderId="0" xfId="42" applyAlignment="1" applyProtection="1">
      <alignment wrapText="1"/>
      <protection/>
    </xf>
    <xf numFmtId="0" fontId="18" fillId="0" borderId="0" xfId="42" applyFont="1" applyProtection="1">
      <alignment/>
      <protection/>
    </xf>
    <xf numFmtId="0" fontId="18" fillId="0" borderId="0" xfId="42" applyFont="1" applyProtection="1">
      <alignment/>
      <protection/>
    </xf>
    <xf numFmtId="0" fontId="18" fillId="0" borderId="0" xfId="42" applyFont="1" applyAlignment="1" applyProtection="1">
      <alignment/>
      <protection/>
    </xf>
    <xf numFmtId="0" fontId="14" fillId="0" borderId="0" xfId="42" applyAlignment="1" applyProtection="1">
      <alignment/>
      <protection/>
    </xf>
    <xf numFmtId="16" fontId="18" fillId="0" borderId="0" xfId="42" applyNumberFormat="1" applyFont="1" applyProtection="1">
      <alignment/>
      <protection/>
    </xf>
    <xf numFmtId="0" fontId="15" fillId="0" borderId="0" xfId="42" applyFont="1" applyAlignment="1" applyProtection="1">
      <alignment horizontal="right"/>
      <protection/>
    </xf>
    <xf numFmtId="0" fontId="15" fillId="0" borderId="0" xfId="42" applyFont="1" applyAlignment="1" applyProtection="1">
      <alignment horizontal="center"/>
      <protection/>
    </xf>
    <xf numFmtId="0" fontId="15" fillId="0" borderId="0" xfId="42" applyFont="1" applyAlignment="1" applyProtection="1">
      <alignment horizontal="left"/>
      <protection/>
    </xf>
    <xf numFmtId="0" fontId="18" fillId="0" borderId="0" xfId="42" applyFont="1" applyAlignment="1" applyProtection="1">
      <alignment/>
      <protection/>
    </xf>
    <xf numFmtId="0" fontId="15" fillId="0" borderId="0" xfId="42" applyFont="1" applyAlignment="1" applyProtection="1">
      <alignment/>
      <protection/>
    </xf>
    <xf numFmtId="0" fontId="19" fillId="0" borderId="0" xfId="42" applyFont="1" applyAlignment="1" applyProtection="1">
      <alignment/>
      <protection/>
    </xf>
    <xf numFmtId="0" fontId="15" fillId="0" borderId="19" xfId="42" applyFont="1" applyBorder="1" applyAlignment="1" applyProtection="1">
      <alignment/>
      <protection/>
    </xf>
    <xf numFmtId="0" fontId="15" fillId="0" borderId="19" xfId="42" applyFont="1" applyBorder="1" applyAlignment="1" applyProtection="1">
      <alignment horizontal="center"/>
      <protection/>
    </xf>
    <xf numFmtId="0" fontId="15" fillId="0" borderId="0" xfId="42" applyFont="1" applyBorder="1" applyAlignment="1" applyProtection="1">
      <alignment/>
      <protection/>
    </xf>
    <xf numFmtId="0" fontId="15" fillId="0" borderId="20" xfId="42" applyFont="1" applyBorder="1" applyAlignment="1" applyProtection="1">
      <alignment/>
      <protection/>
    </xf>
    <xf numFmtId="1" fontId="15" fillId="0" borderId="20" xfId="42" applyNumberFormat="1" applyFont="1" applyBorder="1" applyAlignment="1" applyProtection="1">
      <alignment/>
      <protection/>
    </xf>
    <xf numFmtId="0" fontId="15" fillId="0" borderId="20" xfId="42" applyFont="1" applyBorder="1" applyAlignment="1" applyProtection="1">
      <alignment horizontal="center"/>
      <protection/>
    </xf>
    <xf numFmtId="4" fontId="18" fillId="0" borderId="0" xfId="42" applyNumberFormat="1" applyFont="1" applyBorder="1" applyAlignment="1" applyProtection="1">
      <alignment horizontal="right"/>
      <protection/>
    </xf>
    <xf numFmtId="0" fontId="18" fillId="0" borderId="0" xfId="42" applyFont="1" applyAlignment="1" applyProtection="1">
      <alignment/>
      <protection/>
    </xf>
    <xf numFmtId="1" fontId="15" fillId="0" borderId="0" xfId="42" applyNumberFormat="1" applyFont="1" applyBorder="1" applyAlignment="1" applyProtection="1">
      <alignment/>
      <protection/>
    </xf>
    <xf numFmtId="0" fontId="15" fillId="0" borderId="0" xfId="42" applyFont="1" applyBorder="1" applyAlignment="1" applyProtection="1">
      <alignment horizontal="center"/>
      <protection/>
    </xf>
    <xf numFmtId="4" fontId="18" fillId="0" borderId="0" xfId="42" applyNumberFormat="1" applyFont="1" applyBorder="1" applyAlignment="1" applyProtection="1">
      <alignment horizontal="right"/>
      <protection/>
    </xf>
    <xf numFmtId="1" fontId="15" fillId="0" borderId="0" xfId="42" applyNumberFormat="1" applyFont="1" applyAlignment="1" applyProtection="1">
      <alignment horizontal="right"/>
      <protection/>
    </xf>
    <xf numFmtId="0" fontId="15" fillId="0" borderId="0" xfId="42" applyFont="1" applyBorder="1" applyProtection="1">
      <alignment/>
      <protection/>
    </xf>
    <xf numFmtId="1" fontId="15" fillId="0" borderId="0" xfId="42" applyNumberFormat="1" applyFont="1" applyBorder="1" applyAlignment="1" applyProtection="1">
      <alignment horizontal="right"/>
      <protection/>
    </xf>
    <xf numFmtId="0" fontId="15" fillId="0" borderId="19" xfId="42" applyFont="1" applyBorder="1" applyProtection="1">
      <alignment/>
      <protection/>
    </xf>
    <xf numFmtId="0" fontId="15" fillId="0" borderId="19" xfId="42" applyFont="1" applyBorder="1" applyAlignment="1" applyProtection="1">
      <alignment horizontal="left"/>
      <protection/>
    </xf>
    <xf numFmtId="2" fontId="15" fillId="0" borderId="0" xfId="42" applyNumberFormat="1" applyFont="1" applyBorder="1" applyAlignment="1" applyProtection="1">
      <alignment horizontal="left"/>
      <protection/>
    </xf>
    <xf numFmtId="0" fontId="15" fillId="0" borderId="21" xfId="42" applyFont="1" applyBorder="1" applyProtection="1">
      <alignment/>
      <protection/>
    </xf>
    <xf numFmtId="0" fontId="18" fillId="0" borderId="22" xfId="42" applyFont="1" applyBorder="1" applyProtection="1">
      <alignment/>
      <protection/>
    </xf>
    <xf numFmtId="1" fontId="18" fillId="0" borderId="22" xfId="42" applyNumberFormat="1" applyFont="1" applyBorder="1" applyAlignment="1" applyProtection="1">
      <alignment horizontal="right"/>
      <protection/>
    </xf>
    <xf numFmtId="0" fontId="18" fillId="0" borderId="22" xfId="42" applyFont="1" applyBorder="1" applyAlignment="1" applyProtection="1">
      <alignment horizontal="center"/>
      <protection/>
    </xf>
    <xf numFmtId="0" fontId="15" fillId="0" borderId="0" xfId="42" applyFont="1" applyBorder="1" applyAlignment="1" applyProtection="1">
      <alignment horizontal="left"/>
      <protection/>
    </xf>
    <xf numFmtId="0" fontId="15" fillId="0" borderId="0" xfId="42" applyFont="1" applyBorder="1" applyAlignment="1" applyProtection="1">
      <alignment horizontal="right"/>
      <protection/>
    </xf>
    <xf numFmtId="0" fontId="18" fillId="0" borderId="0" xfId="42" applyFont="1" applyBorder="1" applyProtection="1">
      <alignment/>
      <protection/>
    </xf>
    <xf numFmtId="1" fontId="18" fillId="0" borderId="0" xfId="42" applyNumberFormat="1" applyFont="1" applyBorder="1" applyAlignment="1" applyProtection="1">
      <alignment horizontal="right"/>
      <protection/>
    </xf>
    <xf numFmtId="0" fontId="18" fillId="0" borderId="0" xfId="42" applyFont="1" applyBorder="1" applyAlignment="1" applyProtection="1">
      <alignment horizontal="center"/>
      <protection/>
    </xf>
    <xf numFmtId="0" fontId="15" fillId="0" borderId="19" xfId="42" applyFont="1" applyBorder="1" applyAlignment="1" applyProtection="1">
      <alignment horizontal="right"/>
      <protection/>
    </xf>
    <xf numFmtId="1" fontId="15" fillId="0" borderId="0" xfId="42" applyNumberFormat="1" applyFont="1" applyAlignment="1" applyProtection="1">
      <alignment/>
      <protection/>
    </xf>
    <xf numFmtId="2" fontId="15" fillId="0" borderId="0" xfId="42" applyNumberFormat="1" applyFont="1" applyBorder="1" applyAlignment="1" applyProtection="1">
      <alignment/>
      <protection/>
    </xf>
    <xf numFmtId="0" fontId="18" fillId="0" borderId="19" xfId="42" applyFont="1" applyBorder="1" applyAlignment="1" applyProtection="1">
      <alignment horizontal="center"/>
      <protection/>
    </xf>
    <xf numFmtId="4" fontId="18" fillId="0" borderId="19" xfId="42" applyNumberFormat="1" applyFont="1" applyBorder="1" applyAlignment="1" applyProtection="1">
      <alignment horizontal="right"/>
      <protection/>
    </xf>
    <xf numFmtId="4" fontId="18" fillId="7" borderId="20" xfId="42" applyNumberFormat="1" applyFont="1" applyFill="1" applyBorder="1" applyAlignment="1" applyProtection="1">
      <alignment horizontal="right"/>
      <protection locked="0"/>
    </xf>
    <xf numFmtId="4" fontId="18" fillId="7" borderId="22" xfId="42" applyNumberFormat="1" applyFont="1" applyFill="1" applyBorder="1" applyAlignment="1" applyProtection="1">
      <alignment horizontal="right"/>
      <protection locked="0"/>
    </xf>
    <xf numFmtId="1" fontId="96" fillId="2" borderId="10" xfId="0" applyNumberFormat="1" applyFont="1" applyFill="1" applyBorder="1" applyAlignment="1" applyProtection="1" quotePrefix="1">
      <alignment horizontal="center" wrapText="1"/>
      <protection/>
    </xf>
    <xf numFmtId="0" fontId="96" fillId="2" borderId="23" xfId="0" applyNumberFormat="1" applyFont="1" applyFill="1" applyBorder="1" applyAlignment="1" applyProtection="1" quotePrefix="1">
      <alignment horizontal="left" wrapText="1"/>
      <protection/>
    </xf>
    <xf numFmtId="0" fontId="96" fillId="2" borderId="24" xfId="0" applyNumberFormat="1" applyFont="1" applyFill="1" applyBorder="1" applyAlignment="1" applyProtection="1" quotePrefix="1">
      <alignment horizontal="left" wrapText="1"/>
      <protection/>
    </xf>
    <xf numFmtId="0" fontId="96" fillId="2" borderId="25" xfId="0" applyNumberFormat="1" applyFont="1" applyFill="1" applyBorder="1" applyAlignment="1" applyProtection="1" quotePrefix="1">
      <alignment horizontal="left" wrapText="1"/>
      <protection/>
    </xf>
    <xf numFmtId="0" fontId="0" fillId="0" borderId="0" xfId="0" applyAlignment="1" applyProtection="1">
      <alignment/>
      <protection/>
    </xf>
    <xf numFmtId="1" fontId="96" fillId="33" borderId="10" xfId="0" applyNumberFormat="1" applyFont="1" applyFill="1" applyBorder="1" applyAlignment="1" applyProtection="1" quotePrefix="1">
      <alignment horizontal="center" wrapText="1"/>
      <protection/>
    </xf>
    <xf numFmtId="0" fontId="96" fillId="0" borderId="10" xfId="0" applyNumberFormat="1" applyFont="1" applyBorder="1" applyAlignment="1" applyProtection="1" quotePrefix="1">
      <alignment horizontal="center" wrapText="1"/>
      <protection/>
    </xf>
    <xf numFmtId="49" fontId="96" fillId="0" borderId="10" xfId="0" applyNumberFormat="1" applyFont="1" applyBorder="1" applyAlignment="1" applyProtection="1" quotePrefix="1">
      <alignment horizontal="center" wrapText="1"/>
      <protection/>
    </xf>
    <xf numFmtId="1" fontId="96" fillId="0" borderId="10" xfId="0" applyNumberFormat="1" applyFont="1" applyBorder="1" applyAlignment="1" applyProtection="1" quotePrefix="1">
      <alignment horizontal="center" wrapText="1"/>
      <protection/>
    </xf>
    <xf numFmtId="44" fontId="96" fillId="33" borderId="10" xfId="0" applyNumberFormat="1" applyFont="1" applyFill="1" applyBorder="1" applyAlignment="1" applyProtection="1">
      <alignment horizontal="center" wrapText="1"/>
      <protection/>
    </xf>
    <xf numFmtId="0" fontId="96" fillId="0" borderId="10" xfId="0" applyFont="1" applyBorder="1" applyAlignment="1" applyProtection="1">
      <alignment horizontal="center" wrapText="1"/>
      <protection/>
    </xf>
    <xf numFmtId="1" fontId="97" fillId="33" borderId="10" xfId="0" applyNumberFormat="1" applyFont="1" applyFill="1" applyBorder="1" applyAlignment="1" applyProtection="1" quotePrefix="1">
      <alignment horizontal="center" wrapText="1"/>
      <protection/>
    </xf>
    <xf numFmtId="0" fontId="96" fillId="33" borderId="10" xfId="0" applyNumberFormat="1" applyFont="1" applyFill="1" applyBorder="1" applyAlignment="1" applyProtection="1" quotePrefix="1">
      <alignment horizontal="left" vertical="center" wrapText="1"/>
      <protection/>
    </xf>
    <xf numFmtId="0" fontId="97" fillId="33" borderId="10" xfId="0" applyNumberFormat="1" applyFont="1" applyFill="1" applyBorder="1" applyAlignment="1" applyProtection="1" quotePrefix="1">
      <alignment horizontal="center" wrapText="1"/>
      <protection/>
    </xf>
    <xf numFmtId="49" fontId="97" fillId="33" borderId="10" xfId="0" applyNumberFormat="1" applyFont="1" applyFill="1" applyBorder="1" applyAlignment="1" applyProtection="1" quotePrefix="1">
      <alignment horizontal="center" wrapText="1"/>
      <protection/>
    </xf>
    <xf numFmtId="44" fontId="97" fillId="33" borderId="10" xfId="0" applyNumberFormat="1" applyFont="1" applyFill="1" applyBorder="1" applyAlignment="1" applyProtection="1">
      <alignment horizontal="center" wrapText="1"/>
      <protection/>
    </xf>
    <xf numFmtId="0" fontId="97" fillId="0" borderId="10" xfId="0" applyFont="1" applyBorder="1" applyAlignment="1" applyProtection="1">
      <alignment horizontal="center" wrapText="1"/>
      <protection/>
    </xf>
    <xf numFmtId="0" fontId="25" fillId="33" borderId="10" xfId="0" applyFont="1" applyFill="1" applyBorder="1" applyAlignment="1" applyProtection="1">
      <alignment horizontal="left" vertical="center"/>
      <protection/>
    </xf>
    <xf numFmtId="0" fontId="0" fillId="33" borderId="10" xfId="0" applyFont="1" applyFill="1" applyBorder="1" applyAlignment="1" applyProtection="1">
      <alignment horizontal="center" vertical="top"/>
      <protection/>
    </xf>
    <xf numFmtId="188" fontId="0" fillId="33" borderId="10" xfId="0" applyNumberFormat="1" applyFont="1" applyFill="1" applyBorder="1" applyAlignment="1" applyProtection="1">
      <alignment horizontal="center" vertical="top"/>
      <protection/>
    </xf>
    <xf numFmtId="44" fontId="97" fillId="33" borderId="10" xfId="0" applyNumberFormat="1" applyFont="1" applyFill="1" applyBorder="1" applyAlignment="1" applyProtection="1">
      <alignment wrapText="1"/>
      <protection/>
    </xf>
    <xf numFmtId="0" fontId="25" fillId="0" borderId="10" xfId="0" applyFont="1" applyBorder="1" applyAlignment="1" applyProtection="1">
      <alignment horizontal="left" vertical="top"/>
      <protection/>
    </xf>
    <xf numFmtId="0" fontId="0" fillId="0" borderId="10" xfId="0" applyFont="1" applyBorder="1" applyAlignment="1" applyProtection="1">
      <alignment horizontal="center" vertical="top"/>
      <protection/>
    </xf>
    <xf numFmtId="1" fontId="0" fillId="0" borderId="10" xfId="0" applyNumberFormat="1" applyFont="1" applyBorder="1" applyAlignment="1" applyProtection="1">
      <alignment horizontal="center" vertical="top"/>
      <protection/>
    </xf>
    <xf numFmtId="49" fontId="97" fillId="0" borderId="10" xfId="0" applyNumberFormat="1" applyFont="1" applyBorder="1" applyAlignment="1" applyProtection="1" quotePrefix="1">
      <alignment horizontal="center" wrapText="1"/>
      <protection/>
    </xf>
    <xf numFmtId="1" fontId="97" fillId="0" borderId="10" xfId="0" applyNumberFormat="1" applyFont="1" applyBorder="1" applyAlignment="1" applyProtection="1" quotePrefix="1">
      <alignment horizontal="center" wrapText="1"/>
      <protection/>
    </xf>
    <xf numFmtId="0" fontId="0" fillId="33" borderId="10" xfId="0" applyFont="1" applyFill="1" applyBorder="1" applyAlignment="1" applyProtection="1">
      <alignment wrapText="1"/>
      <protection/>
    </xf>
    <xf numFmtId="49" fontId="97" fillId="33" borderId="10" xfId="0" applyNumberFormat="1" applyFont="1" applyFill="1" applyBorder="1" applyAlignment="1" applyProtection="1">
      <alignment wrapText="1"/>
      <protection/>
    </xf>
    <xf numFmtId="49" fontId="97" fillId="33" borderId="10" xfId="0" applyNumberFormat="1" applyFont="1" applyFill="1" applyBorder="1" applyAlignment="1" applyProtection="1" quotePrefix="1">
      <alignment wrapText="1"/>
      <protection/>
    </xf>
    <xf numFmtId="0" fontId="97" fillId="33" borderId="10" xfId="0" applyFont="1" applyFill="1" applyBorder="1" applyAlignment="1" applyProtection="1">
      <alignment horizontal="center" wrapText="1"/>
      <protection/>
    </xf>
    <xf numFmtId="0" fontId="97" fillId="33" borderId="10" xfId="0" applyFont="1" applyFill="1" applyBorder="1" applyAlignment="1" applyProtection="1">
      <alignment wrapText="1"/>
      <protection/>
    </xf>
    <xf numFmtId="0" fontId="25" fillId="33" borderId="10" xfId="0" applyFont="1" applyFill="1" applyBorder="1" applyAlignment="1" applyProtection="1">
      <alignment wrapText="1"/>
      <protection/>
    </xf>
    <xf numFmtId="0" fontId="0" fillId="0" borderId="10" xfId="0" applyFont="1" applyBorder="1" applyAlignment="1" applyProtection="1">
      <alignment wrapText="1"/>
      <protection/>
    </xf>
    <xf numFmtId="49" fontId="97" fillId="0" borderId="10" xfId="0" applyNumberFormat="1" applyFont="1" applyBorder="1" applyAlignment="1" applyProtection="1">
      <alignment wrapText="1"/>
      <protection/>
    </xf>
    <xf numFmtId="49" fontId="97" fillId="0" borderId="10" xfId="0" applyNumberFormat="1" applyFont="1" applyBorder="1" applyAlignment="1" applyProtection="1" quotePrefix="1">
      <alignment wrapText="1"/>
      <protection/>
    </xf>
    <xf numFmtId="44" fontId="97" fillId="0" borderId="10" xfId="0" applyNumberFormat="1" applyFont="1" applyBorder="1" applyAlignment="1" applyProtection="1">
      <alignment wrapText="1"/>
      <protection/>
    </xf>
    <xf numFmtId="0" fontId="97" fillId="0" borderId="10" xfId="0" applyFont="1" applyBorder="1" applyAlignment="1" applyProtection="1">
      <alignment wrapText="1"/>
      <protection/>
    </xf>
    <xf numFmtId="0" fontId="97" fillId="0" borderId="10" xfId="0" applyNumberFormat="1" applyFont="1" applyBorder="1" applyAlignment="1" applyProtection="1" quotePrefix="1">
      <alignment wrapText="1"/>
      <protection/>
    </xf>
    <xf numFmtId="0" fontId="97" fillId="0" borderId="10" xfId="0" applyNumberFormat="1" applyFont="1" applyBorder="1" applyAlignment="1" applyProtection="1" quotePrefix="1">
      <alignment horizontal="center"/>
      <protection/>
    </xf>
    <xf numFmtId="1" fontId="97" fillId="0" borderId="0" xfId="0" applyNumberFormat="1" applyFont="1" applyAlignment="1" applyProtection="1">
      <alignment horizontal="center" wrapText="1"/>
      <protection/>
    </xf>
    <xf numFmtId="0" fontId="97" fillId="0" borderId="0" xfId="0" applyFont="1" applyAlignment="1" applyProtection="1">
      <alignment wrapText="1"/>
      <protection/>
    </xf>
    <xf numFmtId="0" fontId="97" fillId="0" borderId="0" xfId="0" applyFont="1" applyAlignment="1" applyProtection="1">
      <alignment horizontal="center" wrapText="1"/>
      <protection/>
    </xf>
    <xf numFmtId="44" fontId="96" fillId="0" borderId="0" xfId="0" applyNumberFormat="1" applyFont="1" applyAlignment="1" applyProtection="1">
      <alignment horizontal="center" wrapText="1"/>
      <protection/>
    </xf>
    <xf numFmtId="44" fontId="96" fillId="0" borderId="0" xfId="0" applyNumberFormat="1" applyFont="1" applyAlignment="1" applyProtection="1">
      <alignment wrapText="1"/>
      <protection/>
    </xf>
    <xf numFmtId="44" fontId="97" fillId="0" borderId="0" xfId="0" applyNumberFormat="1" applyFont="1" applyAlignment="1" applyProtection="1">
      <alignment wrapText="1"/>
      <protection/>
    </xf>
    <xf numFmtId="44" fontId="97" fillId="7" borderId="10" xfId="0" applyNumberFormat="1" applyFont="1" applyFill="1" applyBorder="1" applyAlignment="1" applyProtection="1">
      <alignment wrapText="1"/>
      <protection locked="0"/>
    </xf>
    <xf numFmtId="44" fontId="97" fillId="0" borderId="10" xfId="0" applyNumberFormat="1" applyFont="1" applyFill="1" applyBorder="1" applyAlignment="1" applyProtection="1">
      <alignment wrapText="1"/>
      <protection locked="0"/>
    </xf>
    <xf numFmtId="1" fontId="96" fillId="6" borderId="10" xfId="0" applyNumberFormat="1" applyFont="1" applyFill="1" applyBorder="1" applyAlignment="1" applyProtection="1" quotePrefix="1">
      <alignment horizontal="center" wrapText="1"/>
      <protection/>
    </xf>
    <xf numFmtId="0" fontId="96" fillId="6" borderId="10" xfId="0" applyNumberFormat="1" applyFont="1" applyFill="1" applyBorder="1" applyAlignment="1" applyProtection="1" quotePrefix="1">
      <alignment horizontal="left" wrapText="1"/>
      <protection/>
    </xf>
    <xf numFmtId="1" fontId="96" fillId="0" borderId="10" xfId="0" applyNumberFormat="1" applyFont="1" applyFill="1" applyBorder="1" applyAlignment="1" applyProtection="1" quotePrefix="1">
      <alignment horizontal="center" wrapText="1"/>
      <protection/>
    </xf>
    <xf numFmtId="0" fontId="96" fillId="0" borderId="10" xfId="0" applyNumberFormat="1" applyFont="1" applyFill="1" applyBorder="1" applyAlignment="1" applyProtection="1" quotePrefix="1">
      <alignment horizontal="center" wrapText="1"/>
      <protection/>
    </xf>
    <xf numFmtId="49" fontId="96" fillId="0" borderId="10" xfId="0" applyNumberFormat="1" applyFont="1" applyFill="1" applyBorder="1" applyAlignment="1" applyProtection="1" quotePrefix="1">
      <alignment horizontal="center" wrapText="1"/>
      <protection/>
    </xf>
    <xf numFmtId="44" fontId="96" fillId="0" borderId="10" xfId="0" applyNumberFormat="1" applyFont="1" applyFill="1" applyBorder="1" applyAlignment="1" applyProtection="1">
      <alignment horizontal="center" wrapText="1"/>
      <protection/>
    </xf>
    <xf numFmtId="0" fontId="96" fillId="0" borderId="10" xfId="0" applyFont="1" applyFill="1" applyBorder="1" applyAlignment="1" applyProtection="1">
      <alignment horizontal="center" wrapText="1"/>
      <protection/>
    </xf>
    <xf numFmtId="0" fontId="97" fillId="0" borderId="10" xfId="0" applyNumberFormat="1" applyFont="1" applyBorder="1" applyAlignment="1" applyProtection="1" quotePrefix="1">
      <alignment/>
      <protection/>
    </xf>
    <xf numFmtId="1" fontId="97" fillId="0" borderId="10" xfId="0" applyNumberFormat="1" applyFont="1" applyFill="1" applyBorder="1" applyAlignment="1" applyProtection="1" quotePrefix="1">
      <alignment horizontal="center" wrapText="1"/>
      <protection/>
    </xf>
    <xf numFmtId="44" fontId="97" fillId="0" borderId="10" xfId="0" applyNumberFormat="1" applyFont="1" applyFill="1" applyBorder="1" applyAlignment="1" applyProtection="1">
      <alignment wrapText="1"/>
      <protection/>
    </xf>
    <xf numFmtId="0" fontId="97" fillId="0" borderId="10" xfId="0" applyFont="1" applyFill="1" applyBorder="1" applyAlignment="1" applyProtection="1">
      <alignment horizontal="center" wrapText="1"/>
      <protection/>
    </xf>
    <xf numFmtId="0" fontId="97" fillId="0" borderId="10" xfId="0" applyFont="1" applyFill="1" applyBorder="1" applyAlignment="1" applyProtection="1">
      <alignment wrapText="1"/>
      <protection/>
    </xf>
    <xf numFmtId="1" fontId="97" fillId="0" borderId="0" xfId="0" applyNumberFormat="1" applyFont="1" applyFill="1" applyAlignment="1" applyProtection="1">
      <alignment horizontal="center" wrapText="1"/>
      <protection/>
    </xf>
    <xf numFmtId="0" fontId="97" fillId="0" borderId="0" xfId="0" applyFont="1" applyFill="1" applyAlignment="1" applyProtection="1">
      <alignment wrapText="1"/>
      <protection/>
    </xf>
    <xf numFmtId="0" fontId="97" fillId="0" borderId="0" xfId="0" applyFont="1" applyFill="1" applyAlignment="1" applyProtection="1">
      <alignment horizontal="center" wrapText="1"/>
      <protection/>
    </xf>
    <xf numFmtId="44" fontId="96" fillId="0" borderId="0" xfId="0" applyNumberFormat="1" applyFont="1" applyFill="1" applyAlignment="1" applyProtection="1">
      <alignment horizontal="center" wrapText="1"/>
      <protection/>
    </xf>
    <xf numFmtId="44" fontId="96" fillId="0" borderId="0" xfId="0" applyNumberFormat="1" applyFont="1" applyFill="1" applyAlignment="1" applyProtection="1">
      <alignment wrapText="1"/>
      <protection/>
    </xf>
    <xf numFmtId="44" fontId="97" fillId="0" borderId="0" xfId="0" applyNumberFormat="1" applyFont="1" applyFill="1" applyAlignment="1" applyProtection="1">
      <alignment wrapText="1"/>
      <protection/>
    </xf>
    <xf numFmtId="44" fontId="97" fillId="7" borderId="10" xfId="0" applyNumberFormat="1" applyFont="1" applyFill="1" applyBorder="1" applyAlignment="1" applyProtection="1">
      <alignment horizontal="center" wrapText="1"/>
      <protection locked="0"/>
    </xf>
    <xf numFmtId="0" fontId="98" fillId="0" borderId="0" xfId="0" applyFont="1" applyAlignment="1" applyProtection="1">
      <alignment/>
      <protection/>
    </xf>
    <xf numFmtId="0" fontId="99" fillId="2" borderId="10" xfId="0" applyFont="1" applyFill="1" applyBorder="1" applyAlignment="1" applyProtection="1">
      <alignment horizontal="center"/>
      <protection/>
    </xf>
    <xf numFmtId="0" fontId="98" fillId="0" borderId="10" xfId="0" applyFont="1" applyFill="1" applyBorder="1" applyAlignment="1" applyProtection="1">
      <alignment horizontal="center"/>
      <protection/>
    </xf>
    <xf numFmtId="0" fontId="100" fillId="2" borderId="10" xfId="0" applyFont="1" applyFill="1" applyBorder="1" applyAlignment="1" applyProtection="1">
      <alignment/>
      <protection/>
    </xf>
    <xf numFmtId="0" fontId="101" fillId="2" borderId="10" xfId="0" applyFont="1" applyFill="1" applyBorder="1" applyAlignment="1" applyProtection="1">
      <alignment wrapText="1"/>
      <protection/>
    </xf>
    <xf numFmtId="44" fontId="101" fillId="2" borderId="10" xfId="0" applyNumberFormat="1" applyFont="1" applyFill="1" applyBorder="1" applyAlignment="1" applyProtection="1">
      <alignment horizontal="center"/>
      <protection/>
    </xf>
    <xf numFmtId="2" fontId="98" fillId="0" borderId="10" xfId="0" applyNumberFormat="1" applyFont="1" applyBorder="1" applyAlignment="1" applyProtection="1">
      <alignment/>
      <protection/>
    </xf>
    <xf numFmtId="2" fontId="98" fillId="0" borderId="10" xfId="0" applyNumberFormat="1" applyFont="1" applyBorder="1" applyAlignment="1" applyProtection="1">
      <alignment wrapText="1"/>
      <protection/>
    </xf>
    <xf numFmtId="44" fontId="98" fillId="0" borderId="10" xfId="0" applyNumberFormat="1" applyFont="1" applyBorder="1" applyAlignment="1" applyProtection="1">
      <alignment horizontal="right"/>
      <protection/>
    </xf>
    <xf numFmtId="1" fontId="98" fillId="0" borderId="10" xfId="0" applyNumberFormat="1" applyFont="1" applyBorder="1" applyAlignment="1" applyProtection="1">
      <alignment/>
      <protection/>
    </xf>
    <xf numFmtId="1" fontId="98" fillId="0" borderId="10" xfId="0" applyNumberFormat="1" applyFont="1" applyBorder="1" applyAlignment="1" applyProtection="1">
      <alignment wrapText="1"/>
      <protection/>
    </xf>
    <xf numFmtId="0" fontId="13" fillId="0" borderId="10" xfId="0" applyFont="1" applyBorder="1" applyAlignment="1" applyProtection="1">
      <alignment wrapText="1"/>
      <protection/>
    </xf>
    <xf numFmtId="0" fontId="99" fillId="2" borderId="0" xfId="0" applyFont="1" applyFill="1" applyAlignment="1" applyProtection="1">
      <alignment horizontal="right" wrapText="1"/>
      <protection/>
    </xf>
    <xf numFmtId="44" fontId="99" fillId="2" borderId="0" xfId="0" applyNumberFormat="1" applyFont="1" applyFill="1" applyAlignment="1" applyProtection="1">
      <alignment horizontal="right"/>
      <protection/>
    </xf>
    <xf numFmtId="0" fontId="99" fillId="0" borderId="0" xfId="0" applyFont="1" applyAlignment="1" applyProtection="1">
      <alignment wrapText="1"/>
      <protection/>
    </xf>
    <xf numFmtId="44" fontId="99" fillId="0" borderId="0" xfId="0" applyNumberFormat="1" applyFont="1" applyAlignment="1" applyProtection="1">
      <alignment horizontal="right"/>
      <protection/>
    </xf>
    <xf numFmtId="0" fontId="13" fillId="33" borderId="10" xfId="0" applyFont="1" applyFill="1" applyBorder="1" applyAlignment="1" applyProtection="1">
      <alignment vertical="center"/>
      <protection/>
    </xf>
    <xf numFmtId="0" fontId="13" fillId="33" borderId="10" xfId="0" applyFont="1" applyFill="1" applyBorder="1" applyAlignment="1" applyProtection="1">
      <alignment wrapText="1"/>
      <protection/>
    </xf>
    <xf numFmtId="44" fontId="98" fillId="0" borderId="0" xfId="0" applyNumberFormat="1" applyFont="1" applyAlignment="1" applyProtection="1">
      <alignment horizontal="right"/>
      <protection/>
    </xf>
    <xf numFmtId="0" fontId="23" fillId="33" borderId="10" xfId="0" applyFont="1" applyFill="1" applyBorder="1" applyAlignment="1" applyProtection="1">
      <alignment vertical="center"/>
      <protection/>
    </xf>
    <xf numFmtId="0" fontId="98" fillId="0" borderId="0" xfId="0" applyFont="1" applyAlignment="1" applyProtection="1">
      <alignment vertical="center" wrapText="1"/>
      <protection/>
    </xf>
    <xf numFmtId="0" fontId="0" fillId="0" borderId="0" xfId="0" applyAlignment="1" applyProtection="1">
      <alignment vertical="center" wrapText="1"/>
      <protection/>
    </xf>
    <xf numFmtId="0" fontId="98" fillId="0" borderId="0" xfId="0" applyFont="1" applyAlignment="1" applyProtection="1">
      <alignment horizontal="justify" vertical="center" wrapText="1"/>
      <protection/>
    </xf>
    <xf numFmtId="0" fontId="98" fillId="0" borderId="0" xfId="0" applyFont="1" applyAlignment="1" applyProtection="1">
      <alignment wrapText="1"/>
      <protection/>
    </xf>
    <xf numFmtId="0" fontId="98" fillId="0" borderId="0" xfId="0" applyFont="1" applyAlignment="1" applyProtection="1" quotePrefix="1">
      <alignment vertical="center" wrapText="1"/>
      <protection/>
    </xf>
    <xf numFmtId="0" fontId="0" fillId="0" borderId="0" xfId="0" applyAlignment="1" applyProtection="1">
      <alignment vertical="center"/>
      <protection/>
    </xf>
    <xf numFmtId="0" fontId="98" fillId="0" borderId="0" xfId="0" applyFont="1" applyAlignment="1" applyProtection="1" quotePrefix="1">
      <alignment wrapText="1"/>
      <protection/>
    </xf>
    <xf numFmtId="0" fontId="0" fillId="0" borderId="0" xfId="0" applyAlignment="1" applyProtection="1">
      <alignment/>
      <protection/>
    </xf>
    <xf numFmtId="44" fontId="98" fillId="0" borderId="0" xfId="0" applyNumberFormat="1" applyFont="1" applyAlignment="1" applyProtection="1" quotePrefix="1">
      <alignment horizontal="left" vertical="center" wrapText="1"/>
      <protection/>
    </xf>
    <xf numFmtId="0" fontId="0" fillId="0" borderId="0" xfId="0" applyAlignment="1" applyProtection="1">
      <alignment horizontal="left" vertical="center" wrapText="1"/>
      <protection/>
    </xf>
    <xf numFmtId="0" fontId="0" fillId="0" borderId="0" xfId="0" applyAlignment="1" applyProtection="1">
      <alignment wrapText="1"/>
      <protection/>
    </xf>
    <xf numFmtId="0" fontId="98" fillId="0" borderId="0" xfId="0" applyFont="1" applyAlignment="1" applyProtection="1">
      <alignment wrapText="1"/>
      <protection/>
    </xf>
    <xf numFmtId="0" fontId="96" fillId="2" borderId="10" xfId="0" applyNumberFormat="1" applyFont="1" applyFill="1" applyBorder="1" applyAlignment="1" applyProtection="1" quotePrefix="1">
      <alignment horizontal="left" wrapText="1"/>
      <protection/>
    </xf>
    <xf numFmtId="1" fontId="97" fillId="33" borderId="26" xfId="0" applyNumberFormat="1" applyFont="1" applyFill="1" applyBorder="1" applyAlignment="1" applyProtection="1" quotePrefix="1">
      <alignment horizontal="center" vertical="top" wrapText="1"/>
      <protection/>
    </xf>
    <xf numFmtId="0" fontId="97" fillId="0" borderId="26" xfId="0" applyNumberFormat="1" applyFont="1" applyBorder="1" applyAlignment="1" applyProtection="1" quotePrefix="1">
      <alignment horizontal="left" vertical="center" wrapText="1"/>
      <protection/>
    </xf>
    <xf numFmtId="0" fontId="97" fillId="0" borderId="10" xfId="0" applyFont="1" applyBorder="1" applyAlignment="1" applyProtection="1">
      <alignment horizontal="left" wrapText="1"/>
      <protection/>
    </xf>
    <xf numFmtId="1" fontId="97" fillId="33" borderId="27" xfId="0" applyNumberFormat="1" applyFont="1" applyFill="1" applyBorder="1" applyAlignment="1" applyProtection="1" quotePrefix="1">
      <alignment horizontal="center" vertical="top" wrapText="1"/>
      <protection/>
    </xf>
    <xf numFmtId="0" fontId="97" fillId="0" borderId="27" xfId="0" applyNumberFormat="1" applyFont="1" applyBorder="1" applyAlignment="1" applyProtection="1" quotePrefix="1">
      <alignment horizontal="left" vertical="center" wrapText="1"/>
      <protection/>
    </xf>
    <xf numFmtId="1" fontId="97" fillId="33" borderId="28" xfId="0" applyNumberFormat="1" applyFont="1" applyFill="1" applyBorder="1" applyAlignment="1" applyProtection="1" quotePrefix="1">
      <alignment horizontal="center" vertical="top" wrapText="1"/>
      <protection/>
    </xf>
    <xf numFmtId="0" fontId="97" fillId="0" borderId="28" xfId="0" applyNumberFormat="1" applyFont="1" applyBorder="1" applyAlignment="1" applyProtection="1" quotePrefix="1">
      <alignment horizontal="left" vertical="center" wrapText="1"/>
      <protection/>
    </xf>
    <xf numFmtId="1" fontId="97" fillId="33" borderId="10" xfId="0" applyNumberFormat="1" applyFont="1" applyFill="1" applyBorder="1" applyAlignment="1" applyProtection="1" quotePrefix="1">
      <alignment horizontal="center" vertical="top" wrapText="1"/>
      <protection/>
    </xf>
    <xf numFmtId="0" fontId="97" fillId="0" borderId="10" xfId="0" applyNumberFormat="1" applyFont="1" applyBorder="1" applyAlignment="1" applyProtection="1" quotePrefix="1">
      <alignment horizontal="left" vertical="center" wrapText="1"/>
      <protection/>
    </xf>
    <xf numFmtId="0" fontId="97" fillId="0" borderId="23" xfId="0" applyNumberFormat="1" applyFont="1" applyBorder="1" applyAlignment="1" applyProtection="1" quotePrefix="1">
      <alignment horizontal="left" vertical="center" wrapText="1"/>
      <protection/>
    </xf>
    <xf numFmtId="1" fontId="97" fillId="33" borderId="10" xfId="0" applyNumberFormat="1" applyFont="1" applyFill="1" applyBorder="1" applyAlignment="1" applyProtection="1">
      <alignment horizontal="center" wrapText="1"/>
      <protection/>
    </xf>
    <xf numFmtId="0" fontId="0" fillId="0" borderId="23" xfId="0" applyNumberFormat="1" applyFont="1" applyBorder="1" applyAlignment="1" applyProtection="1" quotePrefix="1">
      <alignment wrapText="1"/>
      <protection/>
    </xf>
    <xf numFmtId="0" fontId="0" fillId="0" borderId="10" xfId="0" applyNumberFormat="1" applyFont="1" applyBorder="1" applyAlignment="1" applyProtection="1" quotePrefix="1">
      <alignment wrapText="1"/>
      <protection/>
    </xf>
    <xf numFmtId="1" fontId="0" fillId="0" borderId="10" xfId="0" applyNumberFormat="1" applyFont="1" applyBorder="1" applyAlignment="1" applyProtection="1" quotePrefix="1">
      <alignment horizontal="center"/>
      <protection/>
    </xf>
    <xf numFmtId="0" fontId="0" fillId="33" borderId="23" xfId="0" applyNumberFormat="1" applyFont="1" applyFill="1" applyBorder="1" applyAlignment="1" applyProtection="1" quotePrefix="1">
      <alignment wrapText="1"/>
      <protection/>
    </xf>
    <xf numFmtId="0" fontId="0" fillId="33" borderId="10" xfId="0" applyNumberFormat="1" applyFont="1" applyFill="1" applyBorder="1" applyAlignment="1" applyProtection="1" quotePrefix="1">
      <alignment wrapText="1"/>
      <protection/>
    </xf>
    <xf numFmtId="1" fontId="0" fillId="33" borderId="10" xfId="0" applyNumberFormat="1" applyFont="1" applyFill="1" applyBorder="1" applyAlignment="1" applyProtection="1" quotePrefix="1">
      <alignment horizontal="center"/>
      <protection/>
    </xf>
    <xf numFmtId="0" fontId="97" fillId="33" borderId="10" xfId="0" applyNumberFormat="1" applyFont="1" applyFill="1" applyBorder="1" applyAlignment="1" applyProtection="1" quotePrefix="1">
      <alignment wrapText="1"/>
      <protection/>
    </xf>
    <xf numFmtId="1" fontId="0" fillId="33" borderId="10" xfId="0" applyNumberFormat="1" applyFont="1" applyFill="1" applyBorder="1" applyAlignment="1" applyProtection="1">
      <alignment horizontal="center" wrapText="1"/>
      <protection/>
    </xf>
    <xf numFmtId="44" fontId="0" fillId="33" borderId="10" xfId="0" applyNumberFormat="1" applyFont="1" applyFill="1" applyBorder="1" applyAlignment="1" applyProtection="1">
      <alignment wrapText="1"/>
      <protection/>
    </xf>
    <xf numFmtId="0" fontId="0" fillId="33" borderId="0" xfId="0" applyFont="1" applyFill="1" applyAlignment="1" applyProtection="1">
      <alignment/>
      <protection/>
    </xf>
    <xf numFmtId="0" fontId="0" fillId="33" borderId="10" xfId="0" applyNumberFormat="1" applyFont="1" applyFill="1" applyBorder="1" applyAlignment="1" applyProtection="1" quotePrefix="1">
      <alignment/>
      <protection/>
    </xf>
    <xf numFmtId="0" fontId="0" fillId="33" borderId="10" xfId="0" applyNumberFormat="1" applyFont="1" applyFill="1" applyBorder="1" applyAlignment="1" applyProtection="1" quotePrefix="1">
      <alignment horizontal="center"/>
      <protection/>
    </xf>
    <xf numFmtId="0" fontId="0" fillId="33" borderId="23" xfId="0" applyFont="1" applyFill="1" applyBorder="1" applyAlignment="1" applyProtection="1">
      <alignment wrapText="1"/>
      <protection/>
    </xf>
    <xf numFmtId="0" fontId="0" fillId="33" borderId="10" xfId="0" applyFont="1" applyFill="1" applyBorder="1" applyAlignment="1" applyProtection="1">
      <alignment horizontal="left" wrapText="1"/>
      <protection/>
    </xf>
    <xf numFmtId="0" fontId="0" fillId="0" borderId="23" xfId="0" applyFont="1" applyBorder="1" applyAlignment="1" applyProtection="1">
      <alignment wrapText="1"/>
      <protection/>
    </xf>
    <xf numFmtId="2" fontId="0" fillId="0" borderId="10" xfId="0" applyNumberFormat="1" applyFont="1" applyBorder="1" applyAlignment="1" applyProtection="1" quotePrefix="1">
      <alignment horizontal="center"/>
      <protection/>
    </xf>
    <xf numFmtId="1" fontId="97" fillId="33" borderId="0" xfId="0" applyNumberFormat="1" applyFont="1" applyFill="1" applyAlignment="1" applyProtection="1">
      <alignment horizontal="center" wrapText="1"/>
      <protection/>
    </xf>
    <xf numFmtId="49" fontId="97" fillId="0" borderId="0" xfId="0" applyNumberFormat="1" applyFont="1" applyAlignment="1" applyProtection="1">
      <alignment wrapText="1"/>
      <protection/>
    </xf>
    <xf numFmtId="1" fontId="96" fillId="0" borderId="0" xfId="0" applyNumberFormat="1" applyFont="1" applyAlignment="1" applyProtection="1">
      <alignment horizontal="center" wrapText="1"/>
      <protection/>
    </xf>
    <xf numFmtId="44" fontId="0" fillId="7" borderId="10" xfId="0" applyNumberFormat="1" applyFont="1" applyFill="1" applyBorder="1" applyAlignment="1" applyProtection="1">
      <alignment wrapText="1"/>
      <protection locked="0"/>
    </xf>
    <xf numFmtId="44" fontId="98" fillId="7" borderId="10" xfId="0" applyNumberFormat="1" applyFont="1" applyFill="1" applyBorder="1" applyAlignment="1" applyProtection="1">
      <alignment horizontal="right"/>
      <protection locked="0"/>
    </xf>
    <xf numFmtId="0" fontId="102" fillId="0" borderId="0" xfId="0" applyFont="1" applyAlignment="1" applyProtection="1">
      <alignment/>
      <protection/>
    </xf>
    <xf numFmtId="0" fontId="103" fillId="0" borderId="0" xfId="0" applyFont="1" applyAlignment="1" applyProtection="1">
      <alignment/>
      <protection/>
    </xf>
    <xf numFmtId="0" fontId="102" fillId="0" borderId="0" xfId="0" applyFont="1" applyAlignment="1" applyProtection="1">
      <alignment vertical="center" wrapText="1"/>
      <protection/>
    </xf>
    <xf numFmtId="0" fontId="103" fillId="0" borderId="0" xfId="0" applyFont="1" applyAlignment="1" applyProtection="1">
      <alignment horizontal="center" vertical="top"/>
      <protection/>
    </xf>
    <xf numFmtId="0" fontId="103" fillId="0" borderId="0" xfId="0" applyFont="1" applyAlignment="1" applyProtection="1">
      <alignment horizontal="justify" vertical="center"/>
      <protection/>
    </xf>
    <xf numFmtId="0" fontId="103" fillId="0" borderId="0" xfId="0" applyFont="1" applyAlignment="1" applyProtection="1">
      <alignment horizontal="right"/>
      <protection/>
    </xf>
    <xf numFmtId="4" fontId="103" fillId="0" borderId="0" xfId="0" applyNumberFormat="1" applyFont="1" applyAlignment="1" applyProtection="1">
      <alignment/>
      <protection/>
    </xf>
    <xf numFmtId="0" fontId="104" fillId="0" borderId="0" xfId="0" applyFont="1" applyAlignment="1" applyProtection="1">
      <alignment wrapText="1"/>
      <protection/>
    </xf>
    <xf numFmtId="0" fontId="104" fillId="0" borderId="0" xfId="0" applyFont="1" applyAlignment="1" applyProtection="1">
      <alignment horizontal="justify" vertical="center"/>
      <protection/>
    </xf>
    <xf numFmtId="0" fontId="105" fillId="0" borderId="0" xfId="0" applyFont="1" applyAlignment="1" applyProtection="1">
      <alignment horizontal="justify" vertical="center"/>
      <protection/>
    </xf>
    <xf numFmtId="0" fontId="103" fillId="0" borderId="0" xfId="0" applyFont="1" applyAlignment="1" applyProtection="1">
      <alignment wrapText="1"/>
      <protection/>
    </xf>
    <xf numFmtId="0" fontId="103" fillId="0" borderId="0" xfId="0" applyFont="1" applyAlignment="1" applyProtection="1">
      <alignment horizontal="left" wrapText="1"/>
      <protection/>
    </xf>
    <xf numFmtId="0" fontId="103" fillId="7" borderId="0" xfId="0" applyFont="1" applyFill="1" applyAlignment="1" applyProtection="1">
      <alignment/>
      <protection locked="0"/>
    </xf>
    <xf numFmtId="0" fontId="5" fillId="0" borderId="0" xfId="41" applyFont="1" applyProtection="1">
      <alignment/>
      <protection/>
    </xf>
    <xf numFmtId="0" fontId="4" fillId="0" borderId="0" xfId="41" applyProtection="1">
      <alignment/>
      <protection/>
    </xf>
    <xf numFmtId="0" fontId="6" fillId="0" borderId="0" xfId="41" applyFont="1" applyAlignment="1" applyProtection="1">
      <alignment vertical="center" wrapText="1"/>
      <protection/>
    </xf>
    <xf numFmtId="0" fontId="4" fillId="0" borderId="0" xfId="41" applyAlignment="1" applyProtection="1">
      <alignment vertical="center" wrapText="1"/>
      <protection/>
    </xf>
    <xf numFmtId="0" fontId="7" fillId="0" borderId="0" xfId="41" applyFont="1" applyProtection="1">
      <alignment/>
      <protection/>
    </xf>
    <xf numFmtId="0" fontId="8" fillId="0" borderId="0" xfId="41" applyFont="1" applyProtection="1">
      <alignment/>
      <protection/>
    </xf>
    <xf numFmtId="2" fontId="5" fillId="0" borderId="0" xfId="41" applyNumberFormat="1" applyFont="1" applyProtection="1">
      <alignment/>
      <protection/>
    </xf>
    <xf numFmtId="0" fontId="4" fillId="0" borderId="0" xfId="41" applyAlignment="1" applyProtection="1">
      <alignment horizontal="center"/>
      <protection/>
    </xf>
    <xf numFmtId="0" fontId="5" fillId="0" borderId="0" xfId="41" applyFont="1" applyAlignment="1" applyProtection="1">
      <alignment horizontal="center"/>
      <protection/>
    </xf>
    <xf numFmtId="0" fontId="4" fillId="0" borderId="0" xfId="41" applyAlignment="1" applyProtection="1">
      <alignment wrapText="1"/>
      <protection/>
    </xf>
    <xf numFmtId="0" fontId="4" fillId="0" borderId="0" xfId="41" applyAlignment="1" applyProtection="1">
      <alignment vertical="top" wrapText="1"/>
      <protection/>
    </xf>
    <xf numFmtId="0" fontId="4" fillId="0" borderId="0" xfId="41" applyAlignment="1" applyProtection="1">
      <alignment horizontal="center" vertical="top"/>
      <protection/>
    </xf>
    <xf numFmtId="0" fontId="4" fillId="0" borderId="0" xfId="41" applyProtection="1" quotePrefix="1">
      <alignment/>
      <protection/>
    </xf>
    <xf numFmtId="0" fontId="0" fillId="0" borderId="0" xfId="41" applyFont="1" applyAlignment="1" applyProtection="1">
      <alignment horizontal="left" vertical="top" wrapText="1"/>
      <protection/>
    </xf>
    <xf numFmtId="2" fontId="4" fillId="0" borderId="0" xfId="41" applyNumberFormat="1" applyProtection="1">
      <alignment/>
      <protection/>
    </xf>
    <xf numFmtId="0" fontId="0" fillId="0" borderId="0" xfId="41" applyFont="1" applyAlignment="1" applyProtection="1">
      <alignment horizontal="justify" vertical="top" wrapText="1"/>
      <protection/>
    </xf>
    <xf numFmtId="0" fontId="0" fillId="0" borderId="0" xfId="41" applyFont="1" applyAlignment="1" applyProtection="1">
      <alignment horizontal="center"/>
      <protection/>
    </xf>
    <xf numFmtId="4" fontId="0" fillId="0" borderId="0" xfId="41" applyNumberFormat="1" applyFont="1" applyAlignment="1" applyProtection="1">
      <alignment horizontal="center" vertical="center"/>
      <protection/>
    </xf>
    <xf numFmtId="4" fontId="0" fillId="0" borderId="0" xfId="41" applyNumberFormat="1" applyFont="1" applyAlignment="1" applyProtection="1">
      <alignment horizontal="right" vertical="center"/>
      <protection/>
    </xf>
    <xf numFmtId="0" fontId="0" fillId="0" borderId="0" xfId="41" applyFont="1" applyAlignment="1" applyProtection="1">
      <alignment horizontal="center" vertical="top" wrapText="1"/>
      <protection/>
    </xf>
    <xf numFmtId="0" fontId="4" fillId="0" borderId="0" xfId="41" applyAlignment="1" applyProtection="1" quotePrefix="1">
      <alignment vertical="top" wrapText="1"/>
      <protection/>
    </xf>
    <xf numFmtId="0" fontId="4" fillId="0" borderId="0" xfId="41" applyFont="1" applyAlignment="1" applyProtection="1">
      <alignment vertical="top" wrapText="1"/>
      <protection/>
    </xf>
    <xf numFmtId="0" fontId="4" fillId="0" borderId="0" xfId="41" applyFont="1" applyProtection="1">
      <alignment/>
      <protection/>
    </xf>
    <xf numFmtId="0" fontId="12" fillId="0" borderId="0" xfId="41" applyFont="1" applyAlignment="1" applyProtection="1">
      <alignment horizontal="center"/>
      <protection/>
    </xf>
    <xf numFmtId="2" fontId="13" fillId="0" borderId="0" xfId="41" applyNumberFormat="1" applyFont="1" applyProtection="1">
      <alignment/>
      <protection/>
    </xf>
    <xf numFmtId="2" fontId="0" fillId="0" borderId="0" xfId="41" applyNumberFormat="1" applyFont="1" applyProtection="1">
      <alignment/>
      <protection/>
    </xf>
    <xf numFmtId="0" fontId="4" fillId="0" borderId="0" xfId="41" applyFont="1" applyAlignment="1" applyProtection="1">
      <alignment wrapText="1"/>
      <protection/>
    </xf>
    <xf numFmtId="0" fontId="4" fillId="0" borderId="0" xfId="41" applyFont="1" applyAlignment="1" applyProtection="1" quotePrefix="1">
      <alignment wrapText="1"/>
      <protection/>
    </xf>
    <xf numFmtId="0" fontId="4" fillId="0" borderId="0" xfId="41" applyFont="1" applyAlignment="1" applyProtection="1">
      <alignment horizontal="center" vertical="top"/>
      <protection/>
    </xf>
    <xf numFmtId="0" fontId="4" fillId="0" borderId="0" xfId="41" applyFont="1" applyAlignment="1" applyProtection="1">
      <alignment horizontal="center"/>
      <protection/>
    </xf>
    <xf numFmtId="0" fontId="106" fillId="0" borderId="0" xfId="41" applyFont="1" applyAlignment="1" applyProtection="1">
      <alignment horizontal="center"/>
      <protection/>
    </xf>
    <xf numFmtId="0" fontId="106" fillId="0" borderId="0" xfId="41" applyFont="1" applyProtection="1">
      <alignment/>
      <protection/>
    </xf>
    <xf numFmtId="2" fontId="7" fillId="0" borderId="0" xfId="41" applyNumberFormat="1" applyFont="1" applyProtection="1">
      <alignment/>
      <protection/>
    </xf>
    <xf numFmtId="0" fontId="0" fillId="0" borderId="0" xfId="41" applyFont="1" applyAlignment="1" applyProtection="1" quotePrefix="1">
      <alignment horizontal="justify" vertical="center"/>
      <protection/>
    </xf>
    <xf numFmtId="0" fontId="0" fillId="0" borderId="0" xfId="41" applyFont="1" applyAlignment="1" applyProtection="1">
      <alignment horizontal="justify" vertical="center"/>
      <protection/>
    </xf>
    <xf numFmtId="0" fontId="12" fillId="0" borderId="0" xfId="41" applyFont="1" applyProtection="1">
      <alignment/>
      <protection/>
    </xf>
    <xf numFmtId="0" fontId="11" fillId="0" borderId="0" xfId="41" applyFont="1" applyProtection="1">
      <alignment/>
      <protection/>
    </xf>
    <xf numFmtId="16" fontId="0" fillId="0" borderId="0" xfId="41" applyNumberFormat="1" applyFont="1" applyAlignment="1" applyProtection="1" quotePrefix="1">
      <alignment horizontal="center" vertical="top"/>
      <protection/>
    </xf>
    <xf numFmtId="0" fontId="0" fillId="0" borderId="0" xfId="41" applyFont="1" applyAlignment="1" applyProtection="1">
      <alignment vertical="top" wrapText="1"/>
      <protection/>
    </xf>
    <xf numFmtId="4" fontId="0" fillId="0" borderId="0" xfId="41" applyNumberFormat="1" applyFont="1" applyAlignment="1" applyProtection="1">
      <alignment horizontal="center"/>
      <protection/>
    </xf>
    <xf numFmtId="0" fontId="0" fillId="0" borderId="0" xfId="41" applyFont="1" applyAlignment="1" applyProtection="1">
      <alignment wrapText="1"/>
      <protection/>
    </xf>
    <xf numFmtId="0" fontId="0" fillId="0" borderId="0" xfId="41" applyFont="1" applyAlignment="1" applyProtection="1">
      <alignment horizontal="left"/>
      <protection/>
    </xf>
    <xf numFmtId="0" fontId="0" fillId="0" borderId="0" xfId="41" applyFont="1" applyAlignment="1" applyProtection="1">
      <alignment horizontal="right"/>
      <protection/>
    </xf>
    <xf numFmtId="4" fontId="0" fillId="0" borderId="0" xfId="41" applyNumberFormat="1" applyFont="1" applyAlignment="1" applyProtection="1">
      <alignment horizontal="right"/>
      <protection/>
    </xf>
    <xf numFmtId="0" fontId="4" fillId="0" borderId="0" xfId="41" applyProtection="1">
      <alignment/>
      <protection locked="0"/>
    </xf>
    <xf numFmtId="0" fontId="4" fillId="0" borderId="0" xfId="41" applyAlignment="1" applyProtection="1">
      <alignment horizontal="center"/>
      <protection locked="0"/>
    </xf>
    <xf numFmtId="4" fontId="0" fillId="0" borderId="0" xfId="41" applyNumberFormat="1" applyFont="1" applyAlignment="1" applyProtection="1">
      <alignment horizontal="center" vertical="center"/>
      <protection locked="0"/>
    </xf>
    <xf numFmtId="2" fontId="4" fillId="0" borderId="0" xfId="41" applyNumberFormat="1" applyProtection="1">
      <alignment/>
      <protection locked="0"/>
    </xf>
    <xf numFmtId="0" fontId="4" fillId="0" borderId="0" xfId="41" applyFont="1" applyProtection="1">
      <alignment/>
      <protection locked="0"/>
    </xf>
    <xf numFmtId="2" fontId="4" fillId="0" borderId="0" xfId="41" applyNumberFormat="1" applyFont="1" applyProtection="1">
      <alignment/>
      <protection locked="0"/>
    </xf>
    <xf numFmtId="0" fontId="5" fillId="0" borderId="0" xfId="41" applyFont="1" applyProtection="1">
      <alignment/>
      <protection locked="0"/>
    </xf>
    <xf numFmtId="0" fontId="106" fillId="0" borderId="0" xfId="41" applyFont="1" applyProtection="1">
      <alignment/>
      <protection locked="0"/>
    </xf>
    <xf numFmtId="0" fontId="4" fillId="0" borderId="0" xfId="41" applyFont="1" applyAlignment="1" applyProtection="1">
      <alignment horizontal="center"/>
      <protection locked="0"/>
    </xf>
    <xf numFmtId="0" fontId="0" fillId="0" borderId="0" xfId="41" applyFont="1" applyAlignment="1" applyProtection="1">
      <alignment horizontal="center"/>
      <protection locked="0"/>
    </xf>
    <xf numFmtId="2" fontId="0" fillId="0" borderId="0" xfId="41" applyNumberFormat="1" applyFont="1" applyAlignment="1" applyProtection="1">
      <alignment horizontal="right"/>
      <protection locked="0"/>
    </xf>
    <xf numFmtId="0" fontId="16" fillId="0" borderId="0" xfId="0" applyFont="1" applyAlignment="1" applyProtection="1">
      <alignment/>
      <protection/>
    </xf>
    <xf numFmtId="0" fontId="16" fillId="7" borderId="0" xfId="0" applyFont="1" applyFill="1" applyAlignment="1" applyProtection="1">
      <alignment horizontal="center" vertical="center" wrapText="1"/>
      <protection locked="0"/>
    </xf>
    <xf numFmtId="0" fontId="61" fillId="7" borderId="0" xfId="0" applyFont="1" applyFill="1" applyAlignment="1" applyProtection="1">
      <alignment horizontal="center" vertical="center" wrapText="1"/>
      <protection locked="0"/>
    </xf>
    <xf numFmtId="0" fontId="16" fillId="7" borderId="0" xfId="0" applyFont="1" applyFill="1" applyAlignment="1" applyProtection="1">
      <alignment horizontal="left" vertical="center" wrapText="1"/>
      <protection locked="0"/>
    </xf>
    <xf numFmtId="0" fontId="61" fillId="7" borderId="0" xfId="0" applyFont="1" applyFill="1" applyAlignment="1" applyProtection="1">
      <alignment horizontal="left" vertical="center" wrapText="1"/>
      <protection locked="0"/>
    </xf>
    <xf numFmtId="0" fontId="57" fillId="0" borderId="0" xfId="0" applyFont="1" applyAlignment="1" applyProtection="1">
      <alignment vertical="top" wrapText="1"/>
      <protection/>
    </xf>
    <xf numFmtId="0" fontId="19" fillId="0" borderId="0" xfId="0" applyFont="1" applyAlignment="1" applyProtection="1">
      <alignmen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3" xfId="42"/>
    <cellStyle name="Nevtralno"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ranska%20vas%20spisek%20materiala%20210825%20s%20cenam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ominik.dezman\AppData\Local\Microsoft\Windows\INetCache\Content.Outlook\SP8MB46P\razpis_&#268;ufarjeva%20(0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MATERIAL 210824"/>
      <sheetName val="KABEL LISTA 210824"/>
      <sheetName val="INSTALACIJSKI MAT. 210824"/>
      <sheetName val="IO LISTA 210823"/>
    </sheetNames>
    <sheetDataSet>
      <sheetData sheetId="1">
        <row r="3">
          <cell r="A3" t="str">
            <v>I/1</v>
          </cell>
          <cell r="B3" t="str">
            <v>ELEKTRO OMARA /DOBAVA IN MONTAŽA ELEMENTOV, PREVEZAVE, POVEZAVE/</v>
          </cell>
        </row>
      </sheetData>
      <sheetData sheetId="2">
        <row r="2">
          <cell r="A2" t="str">
            <v>II/1</v>
          </cell>
          <cell r="B2" t="str">
            <v>KABLI  /DOBAVA, MONTAŽA, POLAGANJE/</v>
          </cell>
        </row>
        <row r="24">
          <cell r="A24" t="str">
            <v>II/2</v>
          </cell>
          <cell r="B24" t="str">
            <v>PRIKLOPI  /OBOJESTRANSKI, OZNAČITEV KABLOV/</v>
          </cell>
        </row>
      </sheetData>
      <sheetData sheetId="3">
        <row r="2">
          <cell r="A2" t="str">
            <v>II/3</v>
          </cell>
          <cell r="B2" t="str">
            <v>INSTALACIJSKI MATERIAL  /DOBAVA, MONTAŽA, POLAGANJE, PRIKLOPI/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TRAN_CELOTA"/>
      <sheetName val="REKAP-ENERGETIKA"/>
      <sheetName val="POPIS- ENERGETIKA"/>
      <sheetName val="REKAP-MOL"/>
      <sheetName val="POPIS- MOL"/>
      <sheetName val="REKAP-VOKA"/>
      <sheetName val="POPIS-VOKA"/>
      <sheetName val="REKAP-krajinska arh"/>
      <sheetName val="POPIS-krajinska arh"/>
      <sheetName val="pitnik"/>
      <sheetName val="vodni element"/>
      <sheetName val="Cestna razsvetljava"/>
      <sheetName val="Obnova kanalizacij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7999799847602844"/>
  </sheetPr>
  <dimension ref="A2:H32"/>
  <sheetViews>
    <sheetView tabSelected="1" zoomScalePageLayoutView="0" workbookViewId="0" topLeftCell="A1">
      <selection activeCell="H27" sqref="H27"/>
    </sheetView>
  </sheetViews>
  <sheetFormatPr defaultColWidth="9.140625" defaultRowHeight="12.75"/>
  <cols>
    <col min="1" max="5" width="9.140625" style="25" customWidth="1"/>
    <col min="6" max="6" width="18.7109375" style="25" customWidth="1"/>
    <col min="7" max="7" width="3.140625" style="25" customWidth="1"/>
    <col min="8" max="8" width="15.28125" style="25" customWidth="1"/>
    <col min="9" max="16384" width="9.140625" style="25" customWidth="1"/>
  </cols>
  <sheetData>
    <row r="2" ht="18">
      <c r="B2" s="11" t="s">
        <v>1124</v>
      </c>
    </row>
    <row r="3" ht="17.25" customHeight="1"/>
    <row r="4" s="15" customFormat="1" ht="15.75">
      <c r="B4" s="15" t="s">
        <v>1121</v>
      </c>
    </row>
    <row r="6" s="13" customFormat="1" ht="18">
      <c r="A6" s="12" t="s">
        <v>1125</v>
      </c>
    </row>
    <row r="7" spans="1:8" s="15" customFormat="1" ht="15.75">
      <c r="A7" s="28" t="s">
        <v>1126</v>
      </c>
      <c r="B7" s="15" t="s">
        <v>246</v>
      </c>
      <c r="E7" s="20"/>
      <c r="H7" s="27">
        <f>+KA!G127</f>
        <v>0</v>
      </c>
    </row>
    <row r="8" spans="1:8" s="15" customFormat="1" ht="15.75">
      <c r="A8" s="28" t="s">
        <v>1122</v>
      </c>
      <c r="B8" s="15" t="s">
        <v>247</v>
      </c>
      <c r="D8" s="26"/>
      <c r="E8" s="26"/>
      <c r="F8" s="26"/>
      <c r="H8" s="27">
        <f>+KA!G128</f>
        <v>0</v>
      </c>
    </row>
    <row r="9" spans="1:8" s="15" customFormat="1" ht="15.75">
      <c r="A9" s="28" t="s">
        <v>1123</v>
      </c>
      <c r="B9" s="15" t="s">
        <v>248</v>
      </c>
      <c r="D9" s="26"/>
      <c r="E9" s="26"/>
      <c r="F9" s="26"/>
      <c r="H9" s="27">
        <f>+KA!G129</f>
        <v>0</v>
      </c>
    </row>
    <row r="10" spans="1:8" s="15" customFormat="1" ht="15.75">
      <c r="A10" s="28" t="s">
        <v>1127</v>
      </c>
      <c r="B10" s="15" t="s">
        <v>249</v>
      </c>
      <c r="D10" s="26"/>
      <c r="E10" s="26"/>
      <c r="F10" s="26"/>
      <c r="H10" s="27">
        <f>+KA!G130</f>
        <v>0</v>
      </c>
    </row>
    <row r="11" spans="1:8" s="15" customFormat="1" ht="15.75">
      <c r="A11" s="28" t="s">
        <v>1128</v>
      </c>
      <c r="B11" s="15" t="s">
        <v>250</v>
      </c>
      <c r="D11" s="26"/>
      <c r="E11" s="26"/>
      <c r="F11" s="26"/>
      <c r="H11" s="27">
        <f>+KA!G131</f>
        <v>0</v>
      </c>
    </row>
    <row r="12" spans="1:8" s="15" customFormat="1" ht="15.75">
      <c r="A12" s="28" t="s">
        <v>1129</v>
      </c>
      <c r="B12" s="15" t="s">
        <v>251</v>
      </c>
      <c r="D12" s="26"/>
      <c r="E12" s="26"/>
      <c r="F12" s="26"/>
      <c r="H12" s="27">
        <f>+KA!G132</f>
        <v>0</v>
      </c>
    </row>
    <row r="13" spans="1:8" s="15" customFormat="1" ht="15.75">
      <c r="A13" s="28" t="s">
        <v>1130</v>
      </c>
      <c r="B13" s="15" t="s">
        <v>252</v>
      </c>
      <c r="D13" s="26"/>
      <c r="E13" s="26"/>
      <c r="F13" s="26"/>
      <c r="H13" s="27">
        <f>+KA!G133</f>
        <v>0</v>
      </c>
    </row>
    <row r="14" spans="1:8" s="15" customFormat="1" ht="15.75">
      <c r="A14" s="28" t="s">
        <v>1131</v>
      </c>
      <c r="B14" s="15" t="s">
        <v>253</v>
      </c>
      <c r="D14" s="26"/>
      <c r="E14" s="26"/>
      <c r="F14" s="26"/>
      <c r="H14" s="27">
        <f>+KA!G134</f>
        <v>0</v>
      </c>
    </row>
    <row r="15" spans="1:8" s="15" customFormat="1" ht="15.75">
      <c r="A15" s="28" t="s">
        <v>1132</v>
      </c>
      <c r="B15" s="15" t="s">
        <v>254</v>
      </c>
      <c r="D15" s="26"/>
      <c r="E15" s="26"/>
      <c r="F15" s="26"/>
      <c r="H15" s="27">
        <f>+KA!G135</f>
        <v>0</v>
      </c>
    </row>
    <row r="16" spans="1:8" s="18" customFormat="1" ht="18">
      <c r="A16" s="28" t="s">
        <v>1133</v>
      </c>
      <c r="B16" s="14" t="s">
        <v>244</v>
      </c>
      <c r="C16" s="15"/>
      <c r="D16" s="15"/>
      <c r="E16" s="16"/>
      <c r="F16" s="17"/>
      <c r="G16" s="17"/>
      <c r="H16" s="30">
        <f>+KA!G121</f>
        <v>0</v>
      </c>
    </row>
    <row r="17" spans="1:8" s="18" customFormat="1" ht="18">
      <c r="A17" s="14"/>
      <c r="B17" s="14"/>
      <c r="C17" s="15"/>
      <c r="D17" s="29" t="s">
        <v>1143</v>
      </c>
      <c r="E17" s="29"/>
      <c r="F17" s="29"/>
      <c r="G17" s="29"/>
      <c r="H17" s="19">
        <f>SUM(H7:H16)</f>
        <v>0</v>
      </c>
    </row>
    <row r="18" spans="1:6" s="15" customFormat="1" ht="24.75" customHeight="1">
      <c r="A18" s="28"/>
      <c r="B18" s="26"/>
      <c r="D18" s="26"/>
      <c r="E18" s="26"/>
      <c r="F18" s="26"/>
    </row>
    <row r="19" spans="1:8" s="13" customFormat="1" ht="18">
      <c r="A19" s="12" t="s">
        <v>1134</v>
      </c>
      <c r="B19" s="12"/>
      <c r="C19" s="20"/>
      <c r="D19" s="20"/>
      <c r="E19" s="20"/>
      <c r="F19" s="20"/>
      <c r="G19" s="20"/>
      <c r="H19" s="19"/>
    </row>
    <row r="20" spans="1:8" s="18" customFormat="1" ht="18">
      <c r="A20" s="14" t="s">
        <v>1135</v>
      </c>
      <c r="B20" s="14" t="s">
        <v>419</v>
      </c>
      <c r="C20" s="15"/>
      <c r="D20" s="15"/>
      <c r="E20" s="20"/>
      <c r="F20" s="15"/>
      <c r="G20" s="15"/>
      <c r="H20" s="27">
        <f>+'CRP GR'!G27</f>
        <v>0</v>
      </c>
    </row>
    <row r="21" spans="1:8" s="18" customFormat="1" ht="18">
      <c r="A21" s="14" t="s">
        <v>1136</v>
      </c>
      <c r="B21" s="14" t="s">
        <v>1137</v>
      </c>
      <c r="C21" s="15"/>
      <c r="D21" s="15"/>
      <c r="E21" s="20"/>
      <c r="F21" s="15"/>
      <c r="G21" s="15"/>
      <c r="H21" s="27">
        <f>+'CRP STR'!F42</f>
        <v>0</v>
      </c>
    </row>
    <row r="22" spans="1:8" s="18" customFormat="1" ht="18">
      <c r="A22" s="14" t="s">
        <v>1138</v>
      </c>
      <c r="B22" s="14" t="s">
        <v>1140</v>
      </c>
      <c r="C22" s="15"/>
      <c r="D22" s="15"/>
      <c r="E22" s="20"/>
      <c r="F22" s="15"/>
      <c r="G22" s="15"/>
      <c r="H22" s="27">
        <f>+' REKAP CRP-EL.'!D24</f>
        <v>0</v>
      </c>
    </row>
    <row r="23" spans="1:8" s="18" customFormat="1" ht="18">
      <c r="A23" s="14" t="s">
        <v>1139</v>
      </c>
      <c r="B23" s="14" t="s">
        <v>1141</v>
      </c>
      <c r="C23" s="15"/>
      <c r="D23" s="31"/>
      <c r="E23" s="16"/>
      <c r="F23" s="17"/>
      <c r="G23" s="17"/>
      <c r="H23" s="30">
        <f>+'CRP NN '!H58</f>
        <v>0</v>
      </c>
    </row>
    <row r="24" spans="1:8" s="18" customFormat="1" ht="18">
      <c r="A24" s="14"/>
      <c r="B24" s="14"/>
      <c r="C24" s="15"/>
      <c r="D24" s="29" t="s">
        <v>1144</v>
      </c>
      <c r="E24" s="29"/>
      <c r="F24" s="29"/>
      <c r="G24" s="29"/>
      <c r="H24" s="19">
        <f>SUM(H20:H23)</f>
        <v>0</v>
      </c>
    </row>
    <row r="25" spans="1:8" s="18" customFormat="1" ht="18">
      <c r="A25" s="14"/>
      <c r="B25" s="14"/>
      <c r="C25" s="15"/>
      <c r="D25" s="15"/>
      <c r="E25" s="15"/>
      <c r="F25" s="22"/>
      <c r="G25" s="23"/>
      <c r="H25" s="21"/>
    </row>
    <row r="26" spans="1:8" s="18" customFormat="1" ht="18">
      <c r="A26" s="15"/>
      <c r="B26" s="15"/>
      <c r="C26" s="15"/>
      <c r="D26" s="15"/>
      <c r="E26" s="15"/>
      <c r="F26" s="15"/>
      <c r="G26" s="15"/>
      <c r="H26" s="20"/>
    </row>
    <row r="27" spans="1:8" s="13" customFormat="1" ht="18">
      <c r="A27" s="16"/>
      <c r="B27" s="16" t="s">
        <v>1142</v>
      </c>
      <c r="C27" s="16"/>
      <c r="D27" s="16"/>
      <c r="E27" s="16"/>
      <c r="F27" s="16"/>
      <c r="G27" s="16"/>
      <c r="H27" s="24">
        <f>+H17+H24</f>
        <v>0</v>
      </c>
    </row>
    <row r="30" spans="2:8" ht="15.75">
      <c r="B30" s="15" t="s">
        <v>1145</v>
      </c>
      <c r="F30" s="32">
        <v>0.22</v>
      </c>
      <c r="G30" s="32"/>
      <c r="H30" s="27">
        <f>+H27*F30</f>
        <v>0</v>
      </c>
    </row>
    <row r="31" spans="1:8" ht="12.75">
      <c r="A31" s="33"/>
      <c r="B31" s="33"/>
      <c r="C31" s="33"/>
      <c r="D31" s="33"/>
      <c r="E31" s="33"/>
      <c r="F31" s="33"/>
      <c r="G31" s="33"/>
      <c r="H31" s="33"/>
    </row>
    <row r="32" spans="1:8" ht="16.5" thickBot="1">
      <c r="A32" s="34"/>
      <c r="B32" s="35" t="s">
        <v>1146</v>
      </c>
      <c r="C32" s="34"/>
      <c r="D32" s="34"/>
      <c r="E32" s="34"/>
      <c r="F32" s="34"/>
      <c r="G32" s="34"/>
      <c r="H32" s="36">
        <f>+H27+H30</f>
        <v>0</v>
      </c>
    </row>
  </sheetData>
  <sheetProtection password="CF87" sheet="1"/>
  <mergeCells count="2">
    <mergeCell ref="D17:G17"/>
    <mergeCell ref="D24:G2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69"/>
  <sheetViews>
    <sheetView zoomScalePageLayoutView="0" workbookViewId="0" topLeftCell="A19">
      <selection activeCell="M68" sqref="M68"/>
    </sheetView>
  </sheetViews>
  <sheetFormatPr defaultColWidth="9.140625" defaultRowHeight="12.75"/>
  <cols>
    <col min="1" max="1" width="8.140625" style="5" bestFit="1" customWidth="1"/>
    <col min="2" max="2" width="32.28125" style="5" bestFit="1" customWidth="1"/>
    <col min="3" max="3" width="11.28125" style="5" bestFit="1" customWidth="1"/>
    <col min="4" max="4" width="12.00390625" style="5" bestFit="1" customWidth="1"/>
    <col min="5" max="5" width="9.140625" style="5" customWidth="1"/>
  </cols>
  <sheetData>
    <row r="1" spans="1:5" ht="12.75">
      <c r="A1" s="10" t="s">
        <v>995</v>
      </c>
      <c r="B1" s="10"/>
      <c r="C1" s="10"/>
      <c r="D1" s="10"/>
      <c r="E1" s="10"/>
    </row>
    <row r="2" spans="1:5" ht="12.75">
      <c r="A2" s="1"/>
      <c r="B2" s="1"/>
      <c r="C2" s="1"/>
      <c r="D2" s="1"/>
      <c r="E2" s="1"/>
    </row>
    <row r="3" spans="1:5" ht="12.75">
      <c r="A3" s="8" t="s">
        <v>996</v>
      </c>
      <c r="B3" s="8"/>
      <c r="C3" s="8"/>
      <c r="D3" s="8"/>
      <c r="E3" s="8"/>
    </row>
    <row r="4" spans="1:5" ht="12.75">
      <c r="A4" s="9" t="s">
        <v>858</v>
      </c>
      <c r="B4" s="9"/>
      <c r="C4" s="9"/>
      <c r="D4" s="9"/>
      <c r="E4" s="9"/>
    </row>
    <row r="5" spans="1:5" ht="12.75">
      <c r="A5" s="2" t="s">
        <v>997</v>
      </c>
      <c r="B5" s="6" t="s">
        <v>998</v>
      </c>
      <c r="C5" s="3" t="s">
        <v>682</v>
      </c>
      <c r="D5" s="2" t="s">
        <v>999</v>
      </c>
      <c r="E5" s="7" t="s">
        <v>689</v>
      </c>
    </row>
    <row r="6" spans="1:5" ht="12.75">
      <c r="A6" s="4" t="s">
        <v>1000</v>
      </c>
      <c r="B6" s="4" t="s">
        <v>1001</v>
      </c>
      <c r="C6" s="4" t="s">
        <v>1002</v>
      </c>
      <c r="D6" s="4" t="s">
        <v>1003</v>
      </c>
      <c r="E6" s="4"/>
    </row>
    <row r="7" spans="1:5" ht="12.75">
      <c r="A7" s="4" t="s">
        <v>1004</v>
      </c>
      <c r="B7" s="4" t="s">
        <v>784</v>
      </c>
      <c r="C7" s="4" t="s">
        <v>1005</v>
      </c>
      <c r="D7" s="4" t="s">
        <v>1003</v>
      </c>
      <c r="E7" s="4"/>
    </row>
    <row r="8" spans="1:5" ht="12.75">
      <c r="A8" s="4" t="s">
        <v>1006</v>
      </c>
      <c r="B8" s="4" t="s">
        <v>1007</v>
      </c>
      <c r="C8" s="4" t="s">
        <v>1008</v>
      </c>
      <c r="D8" s="4" t="s">
        <v>1003</v>
      </c>
      <c r="E8" s="4"/>
    </row>
    <row r="9" spans="1:5" ht="12.75">
      <c r="A9" s="4" t="s">
        <v>1009</v>
      </c>
      <c r="B9" s="4" t="s">
        <v>1010</v>
      </c>
      <c r="C9" s="4" t="s">
        <v>1011</v>
      </c>
      <c r="D9" s="4" t="s">
        <v>1003</v>
      </c>
      <c r="E9" s="4"/>
    </row>
    <row r="10" spans="1:5" ht="12.75">
      <c r="A10" s="4" t="s">
        <v>1012</v>
      </c>
      <c r="B10" s="4" t="s">
        <v>1013</v>
      </c>
      <c r="C10" s="4" t="s">
        <v>1014</v>
      </c>
      <c r="D10" s="4" t="s">
        <v>1003</v>
      </c>
      <c r="E10" s="4"/>
    </row>
    <row r="11" spans="1:5" ht="12.75">
      <c r="A11" s="4" t="s">
        <v>1015</v>
      </c>
      <c r="B11" s="4" t="s">
        <v>1016</v>
      </c>
      <c r="C11" s="4"/>
      <c r="D11" s="4" t="s">
        <v>1003</v>
      </c>
      <c r="E11" s="4"/>
    </row>
    <row r="12" spans="1:5" ht="12.75">
      <c r="A12" s="4" t="s">
        <v>1017</v>
      </c>
      <c r="B12" s="4" t="s">
        <v>1016</v>
      </c>
      <c r="C12" s="4"/>
      <c r="D12" s="4" t="s">
        <v>1003</v>
      </c>
      <c r="E12" s="4"/>
    </row>
    <row r="13" spans="1:5" ht="12.75">
      <c r="A13" s="4" t="s">
        <v>1018</v>
      </c>
      <c r="B13" s="4" t="s">
        <v>1016</v>
      </c>
      <c r="C13" s="4"/>
      <c r="D13" s="4" t="s">
        <v>1003</v>
      </c>
      <c r="E13" s="4"/>
    </row>
    <row r="14" spans="1:5" ht="12.75">
      <c r="A14" s="4" t="s">
        <v>1019</v>
      </c>
      <c r="B14" s="4" t="s">
        <v>1020</v>
      </c>
      <c r="C14" s="4" t="s">
        <v>1021</v>
      </c>
      <c r="D14" s="4" t="s">
        <v>1003</v>
      </c>
      <c r="E14" s="4"/>
    </row>
    <row r="15" spans="1:5" ht="12.75">
      <c r="A15" s="4" t="s">
        <v>1022</v>
      </c>
      <c r="B15" s="4" t="s">
        <v>1023</v>
      </c>
      <c r="C15" s="4"/>
      <c r="D15" s="4" t="s">
        <v>1003</v>
      </c>
      <c r="E15" s="4"/>
    </row>
    <row r="16" spans="1:5" ht="12.75">
      <c r="A16" s="4" t="s">
        <v>1024</v>
      </c>
      <c r="B16" s="4" t="s">
        <v>1025</v>
      </c>
      <c r="C16" s="4" t="s">
        <v>1026</v>
      </c>
      <c r="D16" s="4" t="s">
        <v>1003</v>
      </c>
      <c r="E16" s="4"/>
    </row>
    <row r="17" spans="1:5" ht="12.75">
      <c r="A17" s="4" t="s">
        <v>1027</v>
      </c>
      <c r="B17" s="4" t="s">
        <v>1016</v>
      </c>
      <c r="C17" s="4"/>
      <c r="D17" s="4" t="s">
        <v>1003</v>
      </c>
      <c r="E17" s="4"/>
    </row>
    <row r="18" spans="1:5" ht="12.75">
      <c r="A18" s="4" t="s">
        <v>1028</v>
      </c>
      <c r="B18" s="4" t="s">
        <v>1029</v>
      </c>
      <c r="C18" s="4" t="s">
        <v>1030</v>
      </c>
      <c r="D18" s="4" t="s">
        <v>1003</v>
      </c>
      <c r="E18" s="4"/>
    </row>
    <row r="19" spans="1:5" ht="12.75">
      <c r="A19" s="4" t="s">
        <v>1031</v>
      </c>
      <c r="B19" s="4" t="s">
        <v>1032</v>
      </c>
      <c r="C19" s="4" t="s">
        <v>1033</v>
      </c>
      <c r="D19" s="4" t="s">
        <v>1003</v>
      </c>
      <c r="E19" s="4"/>
    </row>
    <row r="20" spans="1:5" ht="12.75">
      <c r="A20" s="4" t="s">
        <v>1034</v>
      </c>
      <c r="B20" s="4" t="s">
        <v>1035</v>
      </c>
      <c r="C20" s="4" t="s">
        <v>1014</v>
      </c>
      <c r="D20" s="4" t="s">
        <v>1003</v>
      </c>
      <c r="E20" s="4"/>
    </row>
    <row r="21" spans="1:5" ht="12.75">
      <c r="A21" s="4" t="s">
        <v>1036</v>
      </c>
      <c r="B21" s="4" t="s">
        <v>1037</v>
      </c>
      <c r="C21" s="4" t="s">
        <v>1014</v>
      </c>
      <c r="D21" s="4" t="s">
        <v>1003</v>
      </c>
      <c r="E21" s="4"/>
    </row>
    <row r="22" spans="1:5" ht="12.75">
      <c r="A22" s="8" t="s">
        <v>996</v>
      </c>
      <c r="B22" s="8"/>
      <c r="C22" s="8"/>
      <c r="D22" s="8"/>
      <c r="E22" s="8"/>
    </row>
    <row r="23" spans="1:5" ht="12.75">
      <c r="A23" s="9" t="s">
        <v>858</v>
      </c>
      <c r="B23" s="9"/>
      <c r="C23" s="9"/>
      <c r="D23" s="9"/>
      <c r="E23" s="9"/>
    </row>
    <row r="24" spans="1:5" ht="12.75">
      <c r="A24" s="2" t="s">
        <v>997</v>
      </c>
      <c r="B24" s="6" t="s">
        <v>998</v>
      </c>
      <c r="C24" s="3" t="s">
        <v>682</v>
      </c>
      <c r="D24" s="2" t="s">
        <v>999</v>
      </c>
      <c r="E24" s="7" t="s">
        <v>689</v>
      </c>
    </row>
    <row r="25" spans="1:5" ht="12.75">
      <c r="A25" s="4" t="s">
        <v>1038</v>
      </c>
      <c r="B25" s="4" t="s">
        <v>1039</v>
      </c>
      <c r="C25" s="4" t="s">
        <v>1040</v>
      </c>
      <c r="D25" s="4" t="s">
        <v>1041</v>
      </c>
      <c r="E25" s="4"/>
    </row>
    <row r="26" spans="1:5" ht="12.75">
      <c r="A26" s="4" t="s">
        <v>1042</v>
      </c>
      <c r="B26" s="4" t="s">
        <v>1016</v>
      </c>
      <c r="C26" s="4"/>
      <c r="D26" s="4" t="s">
        <v>1041</v>
      </c>
      <c r="E26" s="4"/>
    </row>
    <row r="27" spans="1:5" ht="12.75">
      <c r="A27" s="4" t="s">
        <v>1043</v>
      </c>
      <c r="B27" s="4" t="s">
        <v>1044</v>
      </c>
      <c r="C27" s="4" t="s">
        <v>1045</v>
      </c>
      <c r="D27" s="4" t="s">
        <v>1041</v>
      </c>
      <c r="E27" s="4"/>
    </row>
    <row r="28" spans="1:5" ht="12.75">
      <c r="A28" s="4" t="s">
        <v>1046</v>
      </c>
      <c r="B28" s="4" t="s">
        <v>1047</v>
      </c>
      <c r="C28" s="4" t="s">
        <v>1045</v>
      </c>
      <c r="D28" s="4" t="s">
        <v>1041</v>
      </c>
      <c r="E28" s="4"/>
    </row>
    <row r="29" spans="1:5" ht="12.75">
      <c r="A29" s="4" t="s">
        <v>1048</v>
      </c>
      <c r="B29" s="4" t="s">
        <v>1049</v>
      </c>
      <c r="C29" s="4" t="s">
        <v>1050</v>
      </c>
      <c r="D29" s="4" t="s">
        <v>1041</v>
      </c>
      <c r="E29" s="4"/>
    </row>
    <row r="30" spans="1:5" ht="12.75">
      <c r="A30" s="4" t="s">
        <v>1051</v>
      </c>
      <c r="B30" s="4" t="s">
        <v>1052</v>
      </c>
      <c r="C30" s="4" t="s">
        <v>1050</v>
      </c>
      <c r="D30" s="4" t="s">
        <v>1041</v>
      </c>
      <c r="E30" s="4"/>
    </row>
    <row r="31" spans="1:5" ht="12.75">
      <c r="A31" s="4" t="s">
        <v>1053</v>
      </c>
      <c r="B31" s="4" t="s">
        <v>1016</v>
      </c>
      <c r="C31" s="4"/>
      <c r="D31" s="4" t="s">
        <v>1041</v>
      </c>
      <c r="E31" s="4"/>
    </row>
    <row r="32" spans="1:5" ht="12.75">
      <c r="A32" s="4" t="s">
        <v>1054</v>
      </c>
      <c r="B32" s="4" t="s">
        <v>1055</v>
      </c>
      <c r="C32" s="4" t="s">
        <v>1056</v>
      </c>
      <c r="D32" s="4" t="s">
        <v>1041</v>
      </c>
      <c r="E32" s="4"/>
    </row>
    <row r="33" spans="1:5" ht="12.75">
      <c r="A33" s="4" t="s">
        <v>1057</v>
      </c>
      <c r="B33" s="4" t="s">
        <v>1058</v>
      </c>
      <c r="C33" s="4" t="s">
        <v>1059</v>
      </c>
      <c r="D33" s="4" t="s">
        <v>1041</v>
      </c>
      <c r="E33" s="4"/>
    </row>
    <row r="34" spans="1:5" ht="12.75">
      <c r="A34" s="4" t="s">
        <v>1060</v>
      </c>
      <c r="B34" s="4" t="s">
        <v>1016</v>
      </c>
      <c r="C34" s="4"/>
      <c r="D34" s="4" t="s">
        <v>1041</v>
      </c>
      <c r="E34" s="4"/>
    </row>
    <row r="35" spans="1:5" ht="12.75">
      <c r="A35" s="4" t="s">
        <v>1061</v>
      </c>
      <c r="B35" s="4" t="s">
        <v>1062</v>
      </c>
      <c r="C35" s="4" t="s">
        <v>1063</v>
      </c>
      <c r="D35" s="4" t="s">
        <v>1041</v>
      </c>
      <c r="E35" s="4"/>
    </row>
    <row r="36" spans="1:5" ht="12.75">
      <c r="A36" s="4" t="s">
        <v>1064</v>
      </c>
      <c r="B36" s="4" t="s">
        <v>1065</v>
      </c>
      <c r="C36" s="4" t="s">
        <v>1063</v>
      </c>
      <c r="D36" s="4" t="s">
        <v>1041</v>
      </c>
      <c r="E36" s="4"/>
    </row>
    <row r="37" spans="1:5" ht="12.75">
      <c r="A37" s="4" t="s">
        <v>1066</v>
      </c>
      <c r="B37" s="4" t="s">
        <v>1067</v>
      </c>
      <c r="C37" s="4" t="s">
        <v>1068</v>
      </c>
      <c r="D37" s="4" t="s">
        <v>1041</v>
      </c>
      <c r="E37" s="4"/>
    </row>
    <row r="38" spans="1:5" ht="12.75">
      <c r="A38" s="4" t="s">
        <v>1069</v>
      </c>
      <c r="B38" s="4" t="s">
        <v>1070</v>
      </c>
      <c r="C38" s="4" t="s">
        <v>1068</v>
      </c>
      <c r="D38" s="4" t="s">
        <v>1041</v>
      </c>
      <c r="E38" s="4"/>
    </row>
    <row r="39" spans="1:5" ht="12.75">
      <c r="A39" s="4" t="s">
        <v>1071</v>
      </c>
      <c r="B39" s="4" t="s">
        <v>1016</v>
      </c>
      <c r="C39" s="4"/>
      <c r="D39" s="4" t="s">
        <v>1041</v>
      </c>
      <c r="E39" s="4"/>
    </row>
    <row r="40" spans="1:5" ht="12.75">
      <c r="A40" s="4" t="s">
        <v>1072</v>
      </c>
      <c r="B40" s="4" t="s">
        <v>1073</v>
      </c>
      <c r="C40" s="4" t="s">
        <v>1074</v>
      </c>
      <c r="D40" s="4" t="s">
        <v>1041</v>
      </c>
      <c r="E40" s="4"/>
    </row>
    <row r="41" spans="1:5" ht="12.75">
      <c r="A41" s="8" t="s">
        <v>1075</v>
      </c>
      <c r="B41" s="8"/>
      <c r="C41" s="8"/>
      <c r="D41" s="8"/>
      <c r="E41" s="8"/>
    </row>
    <row r="42" spans="1:5" ht="12.75">
      <c r="A42" s="9" t="s">
        <v>1076</v>
      </c>
      <c r="B42" s="9"/>
      <c r="C42" s="9"/>
      <c r="D42" s="9"/>
      <c r="E42" s="9"/>
    </row>
    <row r="43" spans="1:5" ht="12.75">
      <c r="A43" s="2" t="s">
        <v>997</v>
      </c>
      <c r="B43" s="6" t="s">
        <v>998</v>
      </c>
      <c r="C43" s="3" t="s">
        <v>682</v>
      </c>
      <c r="D43" s="2" t="s">
        <v>999</v>
      </c>
      <c r="E43" s="7" t="s">
        <v>689</v>
      </c>
    </row>
    <row r="44" spans="1:5" ht="12.75">
      <c r="A44" s="4" t="s">
        <v>1077</v>
      </c>
      <c r="B44" s="4" t="s">
        <v>1078</v>
      </c>
      <c r="C44" s="4" t="s">
        <v>1056</v>
      </c>
      <c r="D44" s="4" t="s">
        <v>1079</v>
      </c>
      <c r="E44" s="4"/>
    </row>
    <row r="45" spans="1:5" ht="12.75">
      <c r="A45" s="4" t="s">
        <v>1080</v>
      </c>
      <c r="B45" s="4" t="s">
        <v>1055</v>
      </c>
      <c r="C45" s="4" t="s">
        <v>1081</v>
      </c>
      <c r="D45" s="4" t="s">
        <v>1079</v>
      </c>
      <c r="E45" s="4"/>
    </row>
    <row r="46" spans="1:5" ht="12.75">
      <c r="A46" s="4" t="s">
        <v>1082</v>
      </c>
      <c r="B46" s="4" t="s">
        <v>1083</v>
      </c>
      <c r="C46" s="4" t="s">
        <v>1084</v>
      </c>
      <c r="D46" s="4" t="s">
        <v>1079</v>
      </c>
      <c r="E46" s="4"/>
    </row>
    <row r="47" spans="1:5" ht="12.75">
      <c r="A47" s="4" t="s">
        <v>1085</v>
      </c>
      <c r="B47" s="4" t="s">
        <v>1086</v>
      </c>
      <c r="C47" s="4" t="s">
        <v>1087</v>
      </c>
      <c r="D47" s="4" t="s">
        <v>1079</v>
      </c>
      <c r="E47" s="4"/>
    </row>
    <row r="48" spans="1:5" ht="12.75">
      <c r="A48" s="4" t="s">
        <v>1088</v>
      </c>
      <c r="B48" s="4" t="s">
        <v>1089</v>
      </c>
      <c r="C48" s="4" t="s">
        <v>1074</v>
      </c>
      <c r="D48" s="4" t="s">
        <v>1079</v>
      </c>
      <c r="E48" s="4"/>
    </row>
    <row r="49" spans="1:5" ht="12.75">
      <c r="A49" s="4" t="s">
        <v>1090</v>
      </c>
      <c r="B49" s="4" t="s">
        <v>1073</v>
      </c>
      <c r="C49" s="4" t="s">
        <v>1091</v>
      </c>
      <c r="D49" s="4" t="s">
        <v>1079</v>
      </c>
      <c r="E49" s="4"/>
    </row>
    <row r="50" spans="1:5" ht="12.75">
      <c r="A50" s="4" t="s">
        <v>1092</v>
      </c>
      <c r="B50" s="4" t="s">
        <v>1093</v>
      </c>
      <c r="C50" s="4" t="s">
        <v>1094</v>
      </c>
      <c r="D50" s="4" t="s">
        <v>1079</v>
      </c>
      <c r="E50" s="4"/>
    </row>
    <row r="51" spans="1:5" ht="12.75">
      <c r="A51" s="4" t="s">
        <v>1095</v>
      </c>
      <c r="B51" s="4" t="s">
        <v>1096</v>
      </c>
      <c r="C51" s="4" t="s">
        <v>1097</v>
      </c>
      <c r="D51" s="4" t="s">
        <v>1079</v>
      </c>
      <c r="E51" s="4"/>
    </row>
    <row r="52" spans="1:5" ht="12.75">
      <c r="A52" s="8" t="s">
        <v>1075</v>
      </c>
      <c r="B52" s="8"/>
      <c r="C52" s="8"/>
      <c r="D52" s="8"/>
      <c r="E52" s="8"/>
    </row>
    <row r="53" spans="1:5" ht="12.75">
      <c r="A53" s="9" t="s">
        <v>1076</v>
      </c>
      <c r="B53" s="9"/>
      <c r="C53" s="9"/>
      <c r="D53" s="9"/>
      <c r="E53" s="9"/>
    </row>
    <row r="54" spans="1:5" ht="12.75">
      <c r="A54" s="2" t="s">
        <v>997</v>
      </c>
      <c r="B54" s="6" t="s">
        <v>998</v>
      </c>
      <c r="C54" s="3" t="s">
        <v>682</v>
      </c>
      <c r="D54" s="2" t="s">
        <v>999</v>
      </c>
      <c r="E54" s="7" t="s">
        <v>689</v>
      </c>
    </row>
    <row r="55" spans="1:5" ht="12.75">
      <c r="A55" s="4" t="s">
        <v>1098</v>
      </c>
      <c r="B55" s="4" t="s">
        <v>1016</v>
      </c>
      <c r="C55" s="4"/>
      <c r="D55" s="4" t="s">
        <v>1099</v>
      </c>
      <c r="E55" s="4"/>
    </row>
    <row r="56" spans="1:5" ht="12.75">
      <c r="A56" s="4" t="s">
        <v>1100</v>
      </c>
      <c r="B56" s="4" t="s">
        <v>1016</v>
      </c>
      <c r="C56" s="4"/>
      <c r="D56" s="4" t="s">
        <v>1099</v>
      </c>
      <c r="E56" s="4"/>
    </row>
    <row r="57" spans="1:5" ht="12.75">
      <c r="A57" s="4" t="s">
        <v>1101</v>
      </c>
      <c r="B57" s="4" t="s">
        <v>1016</v>
      </c>
      <c r="C57" s="4"/>
      <c r="D57" s="4" t="s">
        <v>1099</v>
      </c>
      <c r="E57" s="4"/>
    </row>
    <row r="58" spans="1:5" ht="12.75">
      <c r="A58" s="4" t="s">
        <v>1102</v>
      </c>
      <c r="B58" s="4" t="s">
        <v>1103</v>
      </c>
      <c r="C58" s="4" t="s">
        <v>1104</v>
      </c>
      <c r="D58" s="4" t="s">
        <v>1099</v>
      </c>
      <c r="E58" s="4"/>
    </row>
    <row r="59" spans="1:5" ht="12.75">
      <c r="A59" s="4" t="s">
        <v>1105</v>
      </c>
      <c r="B59" s="4" t="s">
        <v>1016</v>
      </c>
      <c r="C59" s="4"/>
      <c r="D59" s="4" t="s">
        <v>1099</v>
      </c>
      <c r="E59" s="4"/>
    </row>
    <row r="60" spans="1:5" ht="12.75">
      <c r="A60" s="4" t="s">
        <v>1106</v>
      </c>
      <c r="B60" s="4" t="s">
        <v>1016</v>
      </c>
      <c r="C60" s="4"/>
      <c r="D60" s="4" t="s">
        <v>1099</v>
      </c>
      <c r="E60" s="4"/>
    </row>
    <row r="61" spans="1:5" ht="12.75">
      <c r="A61" s="4" t="s">
        <v>1107</v>
      </c>
      <c r="B61" s="4" t="s">
        <v>1016</v>
      </c>
      <c r="C61" s="4"/>
      <c r="D61" s="4" t="s">
        <v>1099</v>
      </c>
      <c r="E61" s="4"/>
    </row>
    <row r="62" spans="1:5" ht="12.75">
      <c r="A62" s="4" t="s">
        <v>1108</v>
      </c>
      <c r="B62" s="4" t="s">
        <v>1016</v>
      </c>
      <c r="C62" s="4"/>
      <c r="D62" s="4" t="s">
        <v>1099</v>
      </c>
      <c r="E62" s="4"/>
    </row>
    <row r="63" spans="1:5" ht="12.75">
      <c r="A63" s="8" t="s">
        <v>1109</v>
      </c>
      <c r="B63" s="8"/>
      <c r="C63" s="8"/>
      <c r="D63" s="8"/>
      <c r="E63" s="8"/>
    </row>
    <row r="64" spans="1:5" ht="12.75">
      <c r="A64" s="9" t="s">
        <v>1110</v>
      </c>
      <c r="B64" s="9"/>
      <c r="C64" s="9"/>
      <c r="D64" s="9"/>
      <c r="E64" s="9"/>
    </row>
    <row r="65" spans="1:5" ht="12.75">
      <c r="A65" s="2" t="s">
        <v>997</v>
      </c>
      <c r="B65" s="6" t="s">
        <v>998</v>
      </c>
      <c r="C65" s="3" t="s">
        <v>682</v>
      </c>
      <c r="D65" s="2" t="s">
        <v>999</v>
      </c>
      <c r="E65" s="7" t="s">
        <v>689</v>
      </c>
    </row>
    <row r="66" spans="1:5" ht="12.75">
      <c r="A66" s="4" t="s">
        <v>1111</v>
      </c>
      <c r="B66" s="4" t="s">
        <v>1112</v>
      </c>
      <c r="C66" s="4" t="s">
        <v>1014</v>
      </c>
      <c r="D66" s="4" t="s">
        <v>856</v>
      </c>
      <c r="E66" s="4"/>
    </row>
    <row r="67" spans="1:5" ht="12.75">
      <c r="A67" s="4" t="s">
        <v>1113</v>
      </c>
      <c r="B67" s="4" t="s">
        <v>1016</v>
      </c>
      <c r="C67" s="4"/>
      <c r="D67" s="4" t="s">
        <v>856</v>
      </c>
      <c r="E67" s="4"/>
    </row>
    <row r="68" spans="1:5" ht="12.75">
      <c r="A68" s="4" t="s">
        <v>1114</v>
      </c>
      <c r="B68" s="4" t="s">
        <v>1115</v>
      </c>
      <c r="C68" s="4" t="s">
        <v>1116</v>
      </c>
      <c r="D68" s="4" t="s">
        <v>856</v>
      </c>
      <c r="E68" s="4"/>
    </row>
    <row r="69" spans="1:5" ht="12.75">
      <c r="A69" s="4" t="s">
        <v>1117</v>
      </c>
      <c r="B69" s="4" t="s">
        <v>1118</v>
      </c>
      <c r="C69" s="4" t="s">
        <v>1119</v>
      </c>
      <c r="D69" s="4" t="s">
        <v>856</v>
      </c>
      <c r="E69" s="4"/>
    </row>
  </sheetData>
  <sheetProtection password="CF87" sheet="1"/>
  <mergeCells count="11">
    <mergeCell ref="A1:E1"/>
    <mergeCell ref="A3:E3"/>
    <mergeCell ref="A4:E4"/>
    <mergeCell ref="A22:E22"/>
    <mergeCell ref="A23:E23"/>
    <mergeCell ref="A41:E41"/>
    <mergeCell ref="A42:E42"/>
    <mergeCell ref="A52:E52"/>
    <mergeCell ref="A53:E53"/>
    <mergeCell ref="A63:E63"/>
    <mergeCell ref="A64:E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5999900102615356"/>
  </sheetPr>
  <dimension ref="B3:M1504"/>
  <sheetViews>
    <sheetView workbookViewId="0" topLeftCell="A133">
      <selection activeCell="C113" sqref="C113"/>
    </sheetView>
  </sheetViews>
  <sheetFormatPr defaultColWidth="9.140625" defaultRowHeight="12.75"/>
  <cols>
    <col min="1" max="1" width="5.7109375" style="39" customWidth="1"/>
    <col min="2" max="2" width="5.8515625" style="37" customWidth="1"/>
    <col min="3" max="3" width="41.7109375" style="38" customWidth="1"/>
    <col min="4" max="4" width="8.57421875" style="37" customWidth="1"/>
    <col min="5" max="5" width="9.140625" style="37" customWidth="1"/>
    <col min="6" max="6" width="11.57421875" style="37" customWidth="1"/>
    <col min="7" max="7" width="14.28125" style="37" customWidth="1"/>
    <col min="8" max="16384" width="9.140625" style="39" customWidth="1"/>
  </cols>
  <sheetData>
    <row r="1" ht="12" customHeight="1"/>
    <row r="2" ht="12" customHeight="1"/>
    <row r="3" spans="2:4" ht="18">
      <c r="B3" s="40" t="s">
        <v>298</v>
      </c>
      <c r="C3" s="41"/>
      <c r="D3" s="42"/>
    </row>
    <row r="5" spans="3:7" ht="18.75">
      <c r="C5" s="40" t="s">
        <v>241</v>
      </c>
      <c r="D5" s="43"/>
      <c r="E5" s="43"/>
      <c r="F5" s="43"/>
      <c r="G5" s="43"/>
    </row>
    <row r="6" spans="3:7" ht="17.25">
      <c r="C6" s="44"/>
      <c r="D6" s="43"/>
      <c r="E6" s="43"/>
      <c r="F6" s="43"/>
      <c r="G6" s="43"/>
    </row>
    <row r="7" spans="2:7" ht="15" customHeight="1">
      <c r="B7" s="45" t="s">
        <v>391</v>
      </c>
      <c r="D7" s="43"/>
      <c r="E7" s="43"/>
      <c r="F7" s="43"/>
      <c r="G7" s="46"/>
    </row>
    <row r="8" spans="2:7" ht="15" customHeight="1">
      <c r="B8" s="45" t="s">
        <v>392</v>
      </c>
      <c r="C8" s="44"/>
      <c r="D8" s="43"/>
      <c r="E8" s="43"/>
      <c r="F8" s="43"/>
      <c r="G8" s="46"/>
    </row>
    <row r="9" spans="3:7" ht="15" customHeight="1">
      <c r="C9" s="44"/>
      <c r="D9" s="43"/>
      <c r="E9" s="43"/>
      <c r="F9" s="43"/>
      <c r="G9" s="46"/>
    </row>
    <row r="10" spans="2:9" ht="64.5" customHeight="1">
      <c r="B10" s="47">
        <v>1</v>
      </c>
      <c r="C10" s="48" t="s">
        <v>330</v>
      </c>
      <c r="D10" s="49"/>
      <c r="E10" s="49"/>
      <c r="F10" s="49"/>
      <c r="G10" s="49"/>
      <c r="I10" s="50"/>
    </row>
    <row r="11" spans="3:7" ht="15" customHeight="1">
      <c r="C11" s="44"/>
      <c r="D11" s="43"/>
      <c r="E11" s="43"/>
      <c r="F11" s="43"/>
      <c r="G11" s="46"/>
    </row>
    <row r="12" spans="2:7" ht="31.5" customHeight="1">
      <c r="B12" s="47">
        <v>2</v>
      </c>
      <c r="C12" s="48" t="s">
        <v>331</v>
      </c>
      <c r="D12" s="49"/>
      <c r="E12" s="49"/>
      <c r="F12" s="49"/>
      <c r="G12" s="49"/>
    </row>
    <row r="13" spans="3:7" ht="15" customHeight="1">
      <c r="C13" s="44"/>
      <c r="D13" s="43"/>
      <c r="E13" s="43"/>
      <c r="F13" s="43"/>
      <c r="G13" s="46"/>
    </row>
    <row r="14" spans="2:7" ht="45.75" customHeight="1">
      <c r="B14" s="47">
        <v>3</v>
      </c>
      <c r="C14" s="51" t="s">
        <v>332</v>
      </c>
      <c r="D14" s="52"/>
      <c r="E14" s="52"/>
      <c r="F14" s="52"/>
      <c r="G14" s="52"/>
    </row>
    <row r="15" spans="3:7" ht="15" customHeight="1">
      <c r="C15" s="44"/>
      <c r="D15" s="43"/>
      <c r="E15" s="43"/>
      <c r="F15" s="43"/>
      <c r="G15" s="46"/>
    </row>
    <row r="16" spans="2:7" ht="15" customHeight="1">
      <c r="B16" s="47">
        <v>4</v>
      </c>
      <c r="C16" s="38" t="s">
        <v>333</v>
      </c>
      <c r="G16" s="53"/>
    </row>
    <row r="17" spans="2:7" ht="15" customHeight="1">
      <c r="B17" s="47"/>
      <c r="G17" s="53"/>
    </row>
    <row r="18" spans="2:7" ht="45.75" customHeight="1">
      <c r="B18" s="47">
        <v>5</v>
      </c>
      <c r="C18" s="54" t="s">
        <v>334</v>
      </c>
      <c r="D18" s="54"/>
      <c r="E18" s="54"/>
      <c r="F18" s="54"/>
      <c r="G18" s="54"/>
    </row>
    <row r="19" ht="15" customHeight="1">
      <c r="G19" s="53"/>
    </row>
    <row r="20" spans="2:7" ht="45.75" customHeight="1">
      <c r="B20" s="47">
        <v>6</v>
      </c>
      <c r="C20" s="54" t="s">
        <v>335</v>
      </c>
      <c r="D20" s="54"/>
      <c r="E20" s="54"/>
      <c r="F20" s="54"/>
      <c r="G20" s="54"/>
    </row>
    <row r="21" spans="2:7" ht="15" customHeight="1">
      <c r="B21" s="47"/>
      <c r="G21" s="53"/>
    </row>
    <row r="22" spans="2:7" ht="15" customHeight="1">
      <c r="B22" s="47">
        <v>7</v>
      </c>
      <c r="C22" s="38" t="s">
        <v>336</v>
      </c>
      <c r="G22" s="53"/>
    </row>
    <row r="23" ht="15" customHeight="1">
      <c r="G23" s="53"/>
    </row>
    <row r="24" spans="2:7" ht="15" customHeight="1">
      <c r="B24" s="47">
        <v>8</v>
      </c>
      <c r="C24" s="38" t="s">
        <v>337</v>
      </c>
      <c r="G24" s="53"/>
    </row>
    <row r="25" spans="3:7" ht="15" customHeight="1">
      <c r="C25" s="55"/>
      <c r="D25" s="56"/>
      <c r="E25" s="56"/>
      <c r="F25" s="56"/>
      <c r="G25" s="57"/>
    </row>
    <row r="26" spans="2:13" ht="15" customHeight="1">
      <c r="B26" s="47">
        <v>9</v>
      </c>
      <c r="C26" s="54" t="s">
        <v>355</v>
      </c>
      <c r="D26" s="52"/>
      <c r="E26" s="52"/>
      <c r="F26" s="52"/>
      <c r="G26" s="52"/>
      <c r="H26" s="52"/>
      <c r="I26" s="52"/>
      <c r="J26" s="52"/>
      <c r="K26" s="52"/>
      <c r="L26" s="52"/>
      <c r="M26" s="52"/>
    </row>
    <row r="27" spans="3:13" ht="15" customHeight="1">
      <c r="C27" s="54" t="s">
        <v>356</v>
      </c>
      <c r="D27" s="52"/>
      <c r="E27" s="52"/>
      <c r="F27" s="52"/>
      <c r="G27" s="52"/>
      <c r="H27" s="52"/>
      <c r="I27" s="52"/>
      <c r="J27" s="52"/>
      <c r="K27" s="52"/>
      <c r="L27" s="52"/>
      <c r="M27" s="52"/>
    </row>
    <row r="28" spans="3:7" ht="15" customHeight="1">
      <c r="C28" s="55"/>
      <c r="D28" s="56"/>
      <c r="E28" s="56"/>
      <c r="F28" s="56"/>
      <c r="G28" s="57"/>
    </row>
    <row r="29" spans="2:7" ht="31.5" customHeight="1">
      <c r="B29" s="47">
        <v>10</v>
      </c>
      <c r="C29" s="54" t="s">
        <v>338</v>
      </c>
      <c r="D29" s="54"/>
      <c r="E29" s="54"/>
      <c r="F29" s="54"/>
      <c r="G29" s="54"/>
    </row>
    <row r="30" spans="3:7" ht="15" customHeight="1">
      <c r="C30" s="55"/>
      <c r="D30" s="43"/>
      <c r="E30" s="43"/>
      <c r="F30" s="43"/>
      <c r="G30" s="46"/>
    </row>
    <row r="31" spans="2:7" ht="15" customHeight="1">
      <c r="B31" s="47">
        <v>11</v>
      </c>
      <c r="C31" s="38" t="s">
        <v>339</v>
      </c>
      <c r="D31" s="43"/>
      <c r="E31" s="43"/>
      <c r="F31" s="43"/>
      <c r="G31" s="46"/>
    </row>
    <row r="32" spans="3:7" ht="15" customHeight="1">
      <c r="C32" s="55"/>
      <c r="D32" s="43"/>
      <c r="E32" s="43"/>
      <c r="F32" s="43"/>
      <c r="G32" s="46"/>
    </row>
    <row r="33" spans="2:7" ht="64.5" customHeight="1">
      <c r="B33" s="47">
        <v>12</v>
      </c>
      <c r="C33" s="58" t="s">
        <v>342</v>
      </c>
      <c r="D33" s="58"/>
      <c r="E33" s="58"/>
      <c r="F33" s="58"/>
      <c r="G33" s="58"/>
    </row>
    <row r="34" spans="3:7" ht="15" customHeight="1">
      <c r="C34" s="55"/>
      <c r="D34" s="43"/>
      <c r="E34" s="43"/>
      <c r="F34" s="43"/>
      <c r="G34" s="46"/>
    </row>
    <row r="35" spans="2:7" ht="31.5" customHeight="1">
      <c r="B35" s="47">
        <v>13</v>
      </c>
      <c r="C35" s="54" t="s">
        <v>340</v>
      </c>
      <c r="D35" s="54"/>
      <c r="E35" s="54"/>
      <c r="F35" s="54"/>
      <c r="G35" s="54"/>
    </row>
    <row r="36" spans="3:7" ht="15" customHeight="1">
      <c r="C36" s="55"/>
      <c r="D36" s="43"/>
      <c r="E36" s="43"/>
      <c r="F36" s="43"/>
      <c r="G36" s="46"/>
    </row>
    <row r="37" spans="2:7" ht="45.75" customHeight="1">
      <c r="B37" s="47">
        <v>14</v>
      </c>
      <c r="C37" s="54" t="s">
        <v>357</v>
      </c>
      <c r="D37" s="54"/>
      <c r="E37" s="54"/>
      <c r="F37" s="54"/>
      <c r="G37" s="54"/>
    </row>
    <row r="38" spans="3:7" ht="15" customHeight="1">
      <c r="C38" s="55"/>
      <c r="D38" s="43"/>
      <c r="E38" s="43"/>
      <c r="F38" s="43"/>
      <c r="G38" s="46"/>
    </row>
    <row r="39" spans="2:7" ht="31.5" customHeight="1">
      <c r="B39" s="47">
        <v>15</v>
      </c>
      <c r="C39" s="54" t="s">
        <v>341</v>
      </c>
      <c r="D39" s="54"/>
      <c r="E39" s="54"/>
      <c r="F39" s="54"/>
      <c r="G39" s="54"/>
    </row>
    <row r="40" spans="3:7" ht="15" customHeight="1">
      <c r="C40" s="55"/>
      <c r="D40" s="43"/>
      <c r="E40" s="43"/>
      <c r="F40" s="43"/>
      <c r="G40" s="46"/>
    </row>
    <row r="41" spans="2:7" ht="45.75" customHeight="1">
      <c r="B41" s="47">
        <v>16</v>
      </c>
      <c r="C41" s="54" t="s">
        <v>343</v>
      </c>
      <c r="D41" s="52"/>
      <c r="E41" s="52"/>
      <c r="F41" s="52"/>
      <c r="G41" s="52"/>
    </row>
    <row r="42" spans="3:4" ht="15" customHeight="1">
      <c r="C42" s="59"/>
      <c r="D42" s="39"/>
    </row>
    <row r="43" spans="2:7" ht="45.75" customHeight="1">
      <c r="B43" s="47">
        <v>17</v>
      </c>
      <c r="C43" s="54" t="s">
        <v>358</v>
      </c>
      <c r="D43" s="52"/>
      <c r="E43" s="52"/>
      <c r="F43" s="52"/>
      <c r="G43" s="52"/>
    </row>
    <row r="44" ht="14.25" customHeight="1"/>
    <row r="45" spans="2:7" ht="45.75" customHeight="1">
      <c r="B45" s="47">
        <v>18</v>
      </c>
      <c r="C45" s="54" t="s">
        <v>344</v>
      </c>
      <c r="D45" s="52"/>
      <c r="E45" s="52"/>
      <c r="F45" s="52"/>
      <c r="G45" s="52"/>
    </row>
    <row r="46" ht="14.25" customHeight="1"/>
    <row r="47" spans="2:3" ht="14.25" customHeight="1">
      <c r="B47" s="47">
        <v>19</v>
      </c>
      <c r="C47" s="38" t="s">
        <v>345</v>
      </c>
    </row>
    <row r="48" ht="14.25" customHeight="1"/>
    <row r="49" spans="2:7" ht="31.5" customHeight="1">
      <c r="B49" s="47">
        <v>20</v>
      </c>
      <c r="C49" s="54" t="s">
        <v>374</v>
      </c>
      <c r="D49" s="52"/>
      <c r="E49" s="52"/>
      <c r="F49" s="52"/>
      <c r="G49" s="52"/>
    </row>
    <row r="50" ht="14.25" customHeight="1"/>
    <row r="51" spans="2:7" ht="78" customHeight="1">
      <c r="B51" s="47">
        <v>21</v>
      </c>
      <c r="C51" s="54" t="s">
        <v>375</v>
      </c>
      <c r="D51" s="52"/>
      <c r="E51" s="52"/>
      <c r="F51" s="52"/>
      <c r="G51" s="52"/>
    </row>
    <row r="52" spans="2:7" ht="14.25" customHeight="1">
      <c r="B52" s="60"/>
      <c r="G52" s="61"/>
    </row>
    <row r="53" spans="2:7" ht="31.5" customHeight="1">
      <c r="B53" s="47">
        <v>22</v>
      </c>
      <c r="C53" s="54" t="s">
        <v>346</v>
      </c>
      <c r="D53" s="52"/>
      <c r="E53" s="52"/>
      <c r="F53" s="52"/>
      <c r="G53" s="52"/>
    </row>
    <row r="54" ht="14.25" customHeight="1"/>
    <row r="55" spans="2:7" ht="14.25" customHeight="1">
      <c r="B55" s="47">
        <v>23</v>
      </c>
      <c r="C55" s="38" t="s">
        <v>347</v>
      </c>
      <c r="G55" s="61"/>
    </row>
    <row r="56" spans="2:7" ht="14.25" customHeight="1">
      <c r="B56" s="60"/>
      <c r="G56" s="61"/>
    </row>
    <row r="57" spans="2:7" ht="31.5" customHeight="1">
      <c r="B57" s="47">
        <v>24</v>
      </c>
      <c r="C57" s="54" t="s">
        <v>359</v>
      </c>
      <c r="D57" s="52"/>
      <c r="E57" s="52"/>
      <c r="F57" s="52"/>
      <c r="G57" s="52"/>
    </row>
    <row r="58" spans="2:7" ht="14.25" customHeight="1">
      <c r="B58" s="60"/>
      <c r="G58" s="61"/>
    </row>
    <row r="59" spans="2:7" ht="14.25" customHeight="1">
      <c r="B59" s="47">
        <v>25</v>
      </c>
      <c r="C59" s="38" t="s">
        <v>348</v>
      </c>
      <c r="G59" s="61"/>
    </row>
    <row r="60" spans="2:7" ht="14.25" customHeight="1">
      <c r="B60" s="60"/>
      <c r="G60" s="61"/>
    </row>
    <row r="61" spans="2:7" ht="14.25" customHeight="1">
      <c r="B61" s="47">
        <v>26</v>
      </c>
      <c r="C61" s="38" t="s">
        <v>349</v>
      </c>
      <c r="G61" s="61"/>
    </row>
    <row r="62" ht="14.25" customHeight="1"/>
    <row r="63" spans="2:7" ht="31.5" customHeight="1">
      <c r="B63" s="47">
        <v>27</v>
      </c>
      <c r="C63" s="54" t="s">
        <v>350</v>
      </c>
      <c r="D63" s="52"/>
      <c r="E63" s="52"/>
      <c r="F63" s="52"/>
      <c r="G63" s="52"/>
    </row>
    <row r="64" ht="14.25" customHeight="1"/>
    <row r="65" spans="2:7" ht="45.75" customHeight="1">
      <c r="B65" s="47">
        <v>28</v>
      </c>
      <c r="C65" s="54" t="s">
        <v>351</v>
      </c>
      <c r="D65" s="52"/>
      <c r="E65" s="52"/>
      <c r="F65" s="52"/>
      <c r="G65" s="52"/>
    </row>
    <row r="66" ht="14.25" customHeight="1"/>
    <row r="67" spans="2:7" ht="45.75" customHeight="1">
      <c r="B67" s="47">
        <v>29</v>
      </c>
      <c r="C67" s="54" t="s">
        <v>370</v>
      </c>
      <c r="D67" s="52"/>
      <c r="E67" s="52"/>
      <c r="F67" s="52"/>
      <c r="G67" s="52"/>
    </row>
    <row r="68" ht="14.25" customHeight="1"/>
    <row r="69" spans="2:7" ht="31.5" customHeight="1">
      <c r="B69" s="47">
        <v>30</v>
      </c>
      <c r="C69" s="54" t="s">
        <v>352</v>
      </c>
      <c r="D69" s="52"/>
      <c r="E69" s="52"/>
      <c r="F69" s="52"/>
      <c r="G69" s="52"/>
    </row>
    <row r="70" ht="14.25" customHeight="1">
      <c r="G70" s="61"/>
    </row>
    <row r="71" spans="2:7" ht="31.5" customHeight="1">
      <c r="B71" s="47">
        <v>31</v>
      </c>
      <c r="C71" s="54" t="s">
        <v>353</v>
      </c>
      <c r="D71" s="52"/>
      <c r="E71" s="52"/>
      <c r="F71" s="52"/>
      <c r="G71" s="52"/>
    </row>
    <row r="72" ht="14.25" customHeight="1"/>
    <row r="73" spans="2:7" ht="31.5" customHeight="1">
      <c r="B73" s="47">
        <v>32</v>
      </c>
      <c r="C73" s="54" t="s">
        <v>369</v>
      </c>
      <c r="D73" s="52"/>
      <c r="E73" s="52"/>
      <c r="F73" s="52"/>
      <c r="G73" s="52"/>
    </row>
    <row r="74" ht="14.25" customHeight="1"/>
    <row r="75" spans="2:7" ht="45.75" customHeight="1">
      <c r="B75" s="47">
        <v>33</v>
      </c>
      <c r="C75" s="54" t="s">
        <v>354</v>
      </c>
      <c r="D75" s="52"/>
      <c r="E75" s="52"/>
      <c r="F75" s="52"/>
      <c r="G75" s="52"/>
    </row>
    <row r="76" ht="14.25" customHeight="1"/>
    <row r="77" spans="2:3" ht="14.25" customHeight="1">
      <c r="B77" s="47">
        <v>34</v>
      </c>
      <c r="C77" s="38" t="s">
        <v>360</v>
      </c>
    </row>
    <row r="78" ht="14.25" customHeight="1"/>
    <row r="79" spans="2:3" ht="14.25" customHeight="1">
      <c r="B79" s="47">
        <v>35</v>
      </c>
      <c r="C79" s="62" t="s">
        <v>361</v>
      </c>
    </row>
    <row r="80" ht="14.25" customHeight="1"/>
    <row r="81" spans="2:7" ht="45.75" customHeight="1">
      <c r="B81" s="47">
        <v>36</v>
      </c>
      <c r="C81" s="54" t="s">
        <v>362</v>
      </c>
      <c r="D81" s="52"/>
      <c r="E81" s="52"/>
      <c r="F81" s="52"/>
      <c r="G81" s="52"/>
    </row>
    <row r="82" ht="14.25" customHeight="1">
      <c r="G82" s="61"/>
    </row>
    <row r="83" spans="2:7" ht="14.25" customHeight="1">
      <c r="B83" s="47">
        <v>37</v>
      </c>
      <c r="C83" s="38" t="s">
        <v>367</v>
      </c>
      <c r="G83" s="61"/>
    </row>
    <row r="84" ht="14.25" customHeight="1">
      <c r="G84" s="61"/>
    </row>
    <row r="85" spans="2:7" ht="14.25" customHeight="1">
      <c r="B85" s="47">
        <v>38</v>
      </c>
      <c r="C85" s="38" t="s">
        <v>366</v>
      </c>
      <c r="G85" s="61"/>
    </row>
    <row r="86" spans="2:7" ht="14.25" customHeight="1">
      <c r="B86" s="47"/>
      <c r="G86" s="61"/>
    </row>
    <row r="87" spans="2:7" ht="14.25" customHeight="1">
      <c r="B87" s="47">
        <v>39</v>
      </c>
      <c r="C87" s="38" t="s">
        <v>372</v>
      </c>
      <c r="G87" s="61"/>
    </row>
    <row r="88" spans="2:7" ht="14.25" customHeight="1">
      <c r="B88" s="63"/>
      <c r="G88" s="61"/>
    </row>
    <row r="89" spans="2:7" ht="63" customHeight="1">
      <c r="B89" s="47">
        <v>40</v>
      </c>
      <c r="C89" s="54" t="s">
        <v>363</v>
      </c>
      <c r="D89" s="52"/>
      <c r="E89" s="52"/>
      <c r="F89" s="52"/>
      <c r="G89" s="52"/>
    </row>
    <row r="90" ht="14.25" customHeight="1">
      <c r="G90" s="61"/>
    </row>
    <row r="91" spans="2:7" ht="31.5" customHeight="1">
      <c r="B91" s="47">
        <v>41</v>
      </c>
      <c r="C91" s="54" t="s">
        <v>371</v>
      </c>
      <c r="D91" s="52"/>
      <c r="E91" s="52"/>
      <c r="F91" s="52"/>
      <c r="G91" s="52"/>
    </row>
    <row r="92" spans="3:7" ht="14.25" customHeight="1">
      <c r="C92" s="62"/>
      <c r="G92" s="61"/>
    </row>
    <row r="93" spans="2:7" ht="63" customHeight="1">
      <c r="B93" s="47">
        <v>42</v>
      </c>
      <c r="C93" s="48" t="s">
        <v>364</v>
      </c>
      <c r="D93" s="49"/>
      <c r="E93" s="49"/>
      <c r="F93" s="49"/>
      <c r="G93" s="49"/>
    </row>
    <row r="94" spans="3:7" ht="31.5" customHeight="1">
      <c r="C94" s="51" t="s">
        <v>365</v>
      </c>
      <c r="D94" s="52"/>
      <c r="E94" s="52"/>
      <c r="F94" s="52"/>
      <c r="G94" s="52"/>
    </row>
    <row r="95" ht="14.25" customHeight="1"/>
    <row r="96" spans="2:3" ht="15.75">
      <c r="B96" s="37">
        <v>43</v>
      </c>
      <c r="C96" s="38" t="s">
        <v>368</v>
      </c>
    </row>
    <row r="97" ht="14.25" customHeight="1">
      <c r="G97" s="61"/>
    </row>
    <row r="98" spans="2:13" ht="45.75" customHeight="1">
      <c r="B98" s="64" t="s">
        <v>385</v>
      </c>
      <c r="C98" s="54" t="s">
        <v>386</v>
      </c>
      <c r="D98" s="52"/>
      <c r="E98" s="52"/>
      <c r="F98" s="52"/>
      <c r="G98" s="52"/>
      <c r="M98" s="38"/>
    </row>
    <row r="99" spans="2:13" ht="15" customHeight="1">
      <c r="B99" s="64"/>
      <c r="C99" s="62"/>
      <c r="D99" s="65"/>
      <c r="E99" s="65"/>
      <c r="F99" s="65"/>
      <c r="G99" s="65"/>
      <c r="M99" s="38"/>
    </row>
    <row r="100" spans="2:13" ht="66" customHeight="1">
      <c r="B100" s="47">
        <v>45</v>
      </c>
      <c r="C100" s="54" t="s">
        <v>393</v>
      </c>
      <c r="D100" s="52"/>
      <c r="E100" s="52"/>
      <c r="F100" s="52"/>
      <c r="G100" s="52"/>
      <c r="M100" s="38"/>
    </row>
    <row r="101" spans="7:13" ht="14.25" customHeight="1">
      <c r="G101" s="61"/>
      <c r="M101" s="38"/>
    </row>
    <row r="102" spans="3:13" ht="14.25" customHeight="1">
      <c r="C102" s="369" t="s">
        <v>1172</v>
      </c>
      <c r="G102" s="61"/>
      <c r="M102" s="38"/>
    </row>
    <row r="103" spans="2:13" ht="45.75" customHeight="1">
      <c r="B103" s="64" t="s">
        <v>1171</v>
      </c>
      <c r="C103" s="54" t="s">
        <v>1173</v>
      </c>
      <c r="D103" s="52"/>
      <c r="E103" s="52"/>
      <c r="F103" s="52"/>
      <c r="G103" s="52"/>
      <c r="M103" s="38"/>
    </row>
    <row r="104" spans="2:13" ht="45.75" customHeight="1">
      <c r="B104" s="64"/>
      <c r="C104" s="370" t="s">
        <v>1174</v>
      </c>
      <c r="D104" s="371"/>
      <c r="E104" s="371"/>
      <c r="F104" s="371"/>
      <c r="G104" s="371"/>
      <c r="M104" s="38"/>
    </row>
    <row r="105" spans="2:13" ht="15.75">
      <c r="B105" s="64"/>
      <c r="C105" s="62"/>
      <c r="D105" s="65"/>
      <c r="E105" s="65"/>
      <c r="F105" s="65"/>
      <c r="G105" s="65"/>
      <c r="M105" s="38"/>
    </row>
    <row r="106" spans="2:7" ht="52.5" customHeight="1">
      <c r="B106" s="47">
        <v>47</v>
      </c>
      <c r="C106" s="374" t="s">
        <v>1177</v>
      </c>
      <c r="D106" s="375"/>
      <c r="E106" s="375"/>
      <c r="F106" s="375"/>
      <c r="G106" s="375"/>
    </row>
    <row r="107" spans="2:7" ht="81" customHeight="1">
      <c r="B107" s="64"/>
      <c r="C107" s="372" t="s">
        <v>1178</v>
      </c>
      <c r="D107" s="373"/>
      <c r="E107" s="373"/>
      <c r="F107" s="373"/>
      <c r="G107" s="373"/>
    </row>
    <row r="108" spans="2:7" ht="15.75">
      <c r="B108" s="47"/>
      <c r="C108" s="62"/>
      <c r="D108" s="65"/>
      <c r="E108" s="65"/>
      <c r="F108" s="65"/>
      <c r="G108" s="65"/>
    </row>
    <row r="109" spans="2:13" ht="15.75">
      <c r="B109" s="64"/>
      <c r="C109" s="62"/>
      <c r="D109" s="65"/>
      <c r="E109" s="65"/>
      <c r="F109" s="65"/>
      <c r="G109" s="65"/>
      <c r="M109" s="38"/>
    </row>
    <row r="110" spans="2:7" ht="15.75">
      <c r="B110" s="47"/>
      <c r="C110" s="62"/>
      <c r="D110" s="65"/>
      <c r="E110" s="65"/>
      <c r="F110" s="65"/>
      <c r="G110" s="65"/>
    </row>
    <row r="111" spans="3:6" ht="24.75" customHeight="1">
      <c r="C111" s="40" t="s">
        <v>384</v>
      </c>
      <c r="D111" s="43"/>
      <c r="E111" s="43"/>
      <c r="F111" s="43"/>
    </row>
    <row r="112" spans="3:7" ht="24.75" customHeight="1">
      <c r="C112" s="44"/>
      <c r="D112" s="43"/>
      <c r="E112" s="43"/>
      <c r="F112" s="43"/>
      <c r="G112" s="43" t="s">
        <v>242</v>
      </c>
    </row>
    <row r="113" spans="3:7" ht="24.75" customHeight="1">
      <c r="C113" s="44" t="s">
        <v>1</v>
      </c>
      <c r="D113" s="43"/>
      <c r="E113" s="43"/>
      <c r="F113" s="43"/>
      <c r="G113" s="66">
        <f>G162+G339+G541+G711+G861+G1010+G1162+G1312</f>
        <v>0</v>
      </c>
    </row>
    <row r="114" spans="3:7" ht="24.75" customHeight="1">
      <c r="C114" s="44" t="s">
        <v>12</v>
      </c>
      <c r="D114" s="43"/>
      <c r="E114" s="43"/>
      <c r="F114" s="43"/>
      <c r="G114" s="66">
        <f>G241+G431+G608+G777+G926+G1073+G1224+G1375</f>
        <v>0</v>
      </c>
    </row>
    <row r="115" spans="3:7" ht="24.75" customHeight="1">
      <c r="C115" s="44" t="s">
        <v>19</v>
      </c>
      <c r="D115" s="43"/>
      <c r="E115" s="43"/>
      <c r="F115" s="43"/>
      <c r="G115" s="66">
        <f>G278+G481+G651+G811+G960+G1107+G1259+G1410</f>
        <v>0</v>
      </c>
    </row>
    <row r="116" spans="3:7" ht="24.75" customHeight="1">
      <c r="C116" s="44" t="s">
        <v>22</v>
      </c>
      <c r="D116" s="43"/>
      <c r="E116" s="43"/>
      <c r="F116" s="43"/>
      <c r="G116" s="66">
        <f>G312+G515+G685+G839+G984+G1135+G1286+G1438</f>
        <v>0</v>
      </c>
    </row>
    <row r="117" spans="3:7" ht="24.75" customHeight="1">
      <c r="C117" s="44" t="s">
        <v>254</v>
      </c>
      <c r="D117" s="43"/>
      <c r="E117" s="43"/>
      <c r="F117" s="43"/>
      <c r="G117" s="66">
        <f>G1504</f>
        <v>0</v>
      </c>
    </row>
    <row r="118" spans="3:7" ht="15" customHeight="1">
      <c r="C118" s="44"/>
      <c r="D118" s="43"/>
      <c r="E118" s="43"/>
      <c r="F118" s="43"/>
      <c r="G118" s="46"/>
    </row>
    <row r="119" spans="3:7" ht="24.75" customHeight="1">
      <c r="C119" s="44" t="s">
        <v>243</v>
      </c>
      <c r="D119" s="43"/>
      <c r="E119" s="43"/>
      <c r="F119" s="43"/>
      <c r="G119" s="66">
        <f>SUM(G113:G118)</f>
        <v>0</v>
      </c>
    </row>
    <row r="120" spans="3:7" ht="15" customHeight="1">
      <c r="C120" s="44"/>
      <c r="D120" s="43"/>
      <c r="E120" s="43"/>
      <c r="F120" s="43"/>
      <c r="G120" s="46"/>
    </row>
    <row r="121" spans="3:7" ht="24.75" customHeight="1">
      <c r="C121" s="44" t="s">
        <v>244</v>
      </c>
      <c r="D121" s="67">
        <v>0.1</v>
      </c>
      <c r="E121" s="43"/>
      <c r="F121" s="43"/>
      <c r="G121" s="66">
        <f>G119*0.1</f>
        <v>0</v>
      </c>
    </row>
    <row r="122" spans="3:7" ht="15" customHeight="1" thickBot="1">
      <c r="C122" s="44"/>
      <c r="D122" s="43"/>
      <c r="E122" s="43"/>
      <c r="F122" s="43"/>
      <c r="G122" s="46"/>
    </row>
    <row r="123" spans="3:7" ht="24.75" customHeight="1" thickBot="1">
      <c r="C123" s="68" t="s">
        <v>245</v>
      </c>
      <c r="D123" s="69"/>
      <c r="E123" s="69"/>
      <c r="F123" s="69"/>
      <c r="G123" s="70">
        <f>G119+G121</f>
        <v>0</v>
      </c>
    </row>
    <row r="124" ht="15" customHeight="1"/>
    <row r="125" ht="15" customHeight="1"/>
    <row r="126" spans="3:7" ht="15" customHeight="1">
      <c r="C126" s="44"/>
      <c r="D126" s="43"/>
      <c r="E126" s="43"/>
      <c r="F126" s="43"/>
      <c r="G126" s="43" t="s">
        <v>242</v>
      </c>
    </row>
    <row r="127" spans="3:7" ht="24.75" customHeight="1">
      <c r="C127" s="44" t="s">
        <v>246</v>
      </c>
      <c r="D127" s="43"/>
      <c r="E127" s="43"/>
      <c r="F127" s="43"/>
      <c r="G127" s="66">
        <f>G162+G241+G278+G312</f>
        <v>0</v>
      </c>
    </row>
    <row r="128" spans="3:7" ht="24.75" customHeight="1">
      <c r="C128" s="44" t="s">
        <v>247</v>
      </c>
      <c r="D128" s="43"/>
      <c r="E128" s="43"/>
      <c r="F128" s="43"/>
      <c r="G128" s="66">
        <f>G339+G431+G481+G515</f>
        <v>0</v>
      </c>
    </row>
    <row r="129" spans="3:7" ht="24.75" customHeight="1">
      <c r="C129" s="44" t="s">
        <v>248</v>
      </c>
      <c r="D129" s="43"/>
      <c r="E129" s="43"/>
      <c r="F129" s="43"/>
      <c r="G129" s="66">
        <f>G541+G608+G651+G685</f>
        <v>0</v>
      </c>
    </row>
    <row r="130" spans="3:7" ht="24.75" customHeight="1">
      <c r="C130" s="44" t="s">
        <v>249</v>
      </c>
      <c r="D130" s="43"/>
      <c r="E130" s="43"/>
      <c r="F130" s="43"/>
      <c r="G130" s="66">
        <f>G711+G777+G811+G839</f>
        <v>0</v>
      </c>
    </row>
    <row r="131" spans="3:7" ht="24.75" customHeight="1">
      <c r="C131" s="44" t="s">
        <v>250</v>
      </c>
      <c r="D131" s="43"/>
      <c r="E131" s="43"/>
      <c r="F131" s="43"/>
      <c r="G131" s="66">
        <f>G861+G926+G960+G984</f>
        <v>0</v>
      </c>
    </row>
    <row r="132" spans="3:7" ht="24.75" customHeight="1">
      <c r="C132" s="44" t="s">
        <v>251</v>
      </c>
      <c r="D132" s="43"/>
      <c r="E132" s="43"/>
      <c r="F132" s="43"/>
      <c r="G132" s="66">
        <f>G1010+G1073+G1107+G1135</f>
        <v>0</v>
      </c>
    </row>
    <row r="133" spans="3:7" ht="24.75" customHeight="1">
      <c r="C133" s="44" t="s">
        <v>252</v>
      </c>
      <c r="D133" s="43"/>
      <c r="E133" s="43"/>
      <c r="F133" s="43"/>
      <c r="G133" s="66">
        <f>G1162+G1224+G1259+G1286</f>
        <v>0</v>
      </c>
    </row>
    <row r="134" spans="3:7" ht="24.75" customHeight="1">
      <c r="C134" s="44" t="s">
        <v>253</v>
      </c>
      <c r="D134" s="43"/>
      <c r="E134" s="43"/>
      <c r="F134" s="43"/>
      <c r="G134" s="66">
        <f>G1312+G1375+G1410+G1438</f>
        <v>0</v>
      </c>
    </row>
    <row r="135" spans="3:7" ht="24.75" customHeight="1">
      <c r="C135" s="44" t="s">
        <v>254</v>
      </c>
      <c r="D135" s="43"/>
      <c r="E135" s="43"/>
      <c r="F135" s="43"/>
      <c r="G135" s="66">
        <f>G117</f>
        <v>0</v>
      </c>
    </row>
    <row r="136" spans="3:7" ht="15" customHeight="1">
      <c r="C136" s="44"/>
      <c r="D136" s="43"/>
      <c r="E136" s="43"/>
      <c r="F136" s="43"/>
      <c r="G136" s="66"/>
    </row>
    <row r="137" spans="3:7" ht="24.75" customHeight="1">
      <c r="C137" s="44" t="s">
        <v>243</v>
      </c>
      <c r="D137" s="43"/>
      <c r="E137" s="43"/>
      <c r="F137" s="43"/>
      <c r="G137" s="66">
        <f>SUM(G127:G135)</f>
        <v>0</v>
      </c>
    </row>
    <row r="138" spans="3:7" ht="24.75" customHeight="1">
      <c r="C138" s="44"/>
      <c r="D138" s="43"/>
      <c r="E138" s="43"/>
      <c r="F138" s="43"/>
      <c r="G138" s="66"/>
    </row>
    <row r="139" ht="15.75" customHeight="1" thickBot="1">
      <c r="G139" s="61"/>
    </row>
    <row r="140" spans="3:6" ht="19.5" customHeight="1" thickBot="1">
      <c r="C140" s="71" t="s">
        <v>133</v>
      </c>
      <c r="E140" s="53" t="s">
        <v>7</v>
      </c>
      <c r="F140" s="37">
        <v>378</v>
      </c>
    </row>
    <row r="141" ht="19.5" customHeight="1">
      <c r="C141" s="72"/>
    </row>
    <row r="142" spans="2:6" ht="15" customHeight="1">
      <c r="B142" s="37" t="s">
        <v>0</v>
      </c>
      <c r="C142" s="59" t="s">
        <v>1</v>
      </c>
      <c r="D142" s="39"/>
      <c r="F142" s="113"/>
    </row>
    <row r="143" ht="15" customHeight="1">
      <c r="F143" s="113"/>
    </row>
    <row r="144" spans="2:7" ht="15" customHeight="1">
      <c r="B144" s="37" t="s">
        <v>2</v>
      </c>
      <c r="C144" s="38" t="s">
        <v>3</v>
      </c>
      <c r="D144" s="37" t="s">
        <v>4</v>
      </c>
      <c r="E144" s="37" t="s">
        <v>5</v>
      </c>
      <c r="F144" s="113" t="s">
        <v>6</v>
      </c>
      <c r="G144" s="37" t="s">
        <v>49</v>
      </c>
    </row>
    <row r="145" ht="15" customHeight="1">
      <c r="F145" s="113" t="s">
        <v>48</v>
      </c>
    </row>
    <row r="146" ht="15" customHeight="1">
      <c r="F146" s="113"/>
    </row>
    <row r="147" spans="2:6" ht="15" customHeight="1">
      <c r="B147" s="63" t="s">
        <v>142</v>
      </c>
      <c r="C147" s="38" t="s">
        <v>134</v>
      </c>
      <c r="F147" s="113"/>
    </row>
    <row r="148" spans="3:6" ht="15" customHeight="1">
      <c r="C148" s="38" t="s">
        <v>137</v>
      </c>
      <c r="F148" s="113"/>
    </row>
    <row r="149" spans="3:6" ht="15" customHeight="1">
      <c r="C149" s="38" t="s">
        <v>135</v>
      </c>
      <c r="F149" s="113"/>
    </row>
    <row r="150" spans="3:6" ht="15" customHeight="1">
      <c r="C150" s="38" t="s">
        <v>136</v>
      </c>
      <c r="F150" s="113"/>
    </row>
    <row r="151" spans="3:7" ht="15" customHeight="1">
      <c r="C151" s="38" t="s">
        <v>138</v>
      </c>
      <c r="D151" s="37" t="s">
        <v>7</v>
      </c>
      <c r="E151" s="73">
        <v>378</v>
      </c>
      <c r="F151" s="114">
        <v>0</v>
      </c>
      <c r="G151" s="61">
        <f>E151*F151</f>
        <v>0</v>
      </c>
    </row>
    <row r="152" ht="15" customHeight="1">
      <c r="F152" s="113"/>
    </row>
    <row r="153" spans="2:6" ht="15" customHeight="1">
      <c r="B153" s="63" t="s">
        <v>24</v>
      </c>
      <c r="C153" s="38" t="s">
        <v>139</v>
      </c>
      <c r="F153" s="113"/>
    </row>
    <row r="154" spans="3:6" ht="15" customHeight="1">
      <c r="C154" s="38" t="s">
        <v>140</v>
      </c>
      <c r="F154" s="113"/>
    </row>
    <row r="155" spans="3:7" ht="15" customHeight="1">
      <c r="C155" s="38" t="s">
        <v>141</v>
      </c>
      <c r="D155" s="37" t="s">
        <v>8</v>
      </c>
      <c r="E155" s="37">
        <v>15</v>
      </c>
      <c r="F155" s="115">
        <v>0</v>
      </c>
      <c r="G155" s="61">
        <f>E155*F155</f>
        <v>0</v>
      </c>
    </row>
    <row r="156" ht="15" customHeight="1">
      <c r="F156" s="113"/>
    </row>
    <row r="157" spans="2:6" ht="15" customHeight="1">
      <c r="B157" s="63" t="s">
        <v>25</v>
      </c>
      <c r="C157" s="38" t="s">
        <v>80</v>
      </c>
      <c r="F157" s="113"/>
    </row>
    <row r="158" spans="3:7" ht="15" customHeight="1">
      <c r="C158" s="38" t="s">
        <v>79</v>
      </c>
      <c r="F158" s="113"/>
      <c r="G158" s="61"/>
    </row>
    <row r="159" spans="3:7" ht="15" customHeight="1">
      <c r="C159" s="38" t="s">
        <v>78</v>
      </c>
      <c r="D159" s="37" t="s">
        <v>10</v>
      </c>
      <c r="E159" s="73">
        <v>335</v>
      </c>
      <c r="F159" s="115">
        <v>0</v>
      </c>
      <c r="G159" s="61">
        <f>E159*F159</f>
        <v>0</v>
      </c>
    </row>
    <row r="160" spans="3:6" ht="15" customHeight="1">
      <c r="C160" s="72"/>
      <c r="F160" s="113"/>
    </row>
    <row r="161" spans="3:6" ht="15" customHeight="1" thickBot="1">
      <c r="C161" s="72"/>
      <c r="F161" s="113"/>
    </row>
    <row r="162" spans="3:7" ht="18" customHeight="1" thickBot="1">
      <c r="C162" s="75" t="s">
        <v>173</v>
      </c>
      <c r="F162" s="113"/>
      <c r="G162" s="76">
        <f>SUM(G149:G160)</f>
        <v>0</v>
      </c>
    </row>
    <row r="163" spans="3:6" ht="15" customHeight="1">
      <c r="C163" s="72"/>
      <c r="F163" s="113"/>
    </row>
    <row r="164" ht="15" customHeight="1">
      <c r="F164" s="113"/>
    </row>
    <row r="165" spans="2:6" ht="15" customHeight="1">
      <c r="B165" s="37" t="s">
        <v>11</v>
      </c>
      <c r="C165" s="59" t="s">
        <v>12</v>
      </c>
      <c r="F165" s="113"/>
    </row>
    <row r="166" spans="3:6" ht="15" customHeight="1">
      <c r="C166" s="59"/>
      <c r="F166" s="113"/>
    </row>
    <row r="167" spans="2:7" ht="15" customHeight="1">
      <c r="B167" s="37" t="s">
        <v>2</v>
      </c>
      <c r="C167" s="38" t="s">
        <v>3</v>
      </c>
      <c r="D167" s="37" t="s">
        <v>4</v>
      </c>
      <c r="E167" s="37" t="s">
        <v>5</v>
      </c>
      <c r="F167" s="113" t="s">
        <v>13</v>
      </c>
      <c r="G167" s="37" t="s">
        <v>49</v>
      </c>
    </row>
    <row r="168" ht="15" customHeight="1">
      <c r="F168" s="113" t="s">
        <v>53</v>
      </c>
    </row>
    <row r="169" ht="15" customHeight="1">
      <c r="F169" s="113"/>
    </row>
    <row r="170" spans="2:6" ht="15" customHeight="1">
      <c r="B170" s="63" t="s">
        <v>26</v>
      </c>
      <c r="C170" s="38" t="s">
        <v>102</v>
      </c>
      <c r="F170" s="113"/>
    </row>
    <row r="171" spans="2:6" ht="15" customHeight="1">
      <c r="B171" s="63"/>
      <c r="C171" s="38" t="s">
        <v>143</v>
      </c>
      <c r="F171" s="113"/>
    </row>
    <row r="172" spans="3:6" ht="15" customHeight="1">
      <c r="C172" s="38" t="s">
        <v>144</v>
      </c>
      <c r="F172" s="113"/>
    </row>
    <row r="173" spans="3:6" ht="15" customHeight="1">
      <c r="C173" s="38" t="s">
        <v>151</v>
      </c>
      <c r="F173" s="113"/>
    </row>
    <row r="174" spans="3:6" ht="15" customHeight="1">
      <c r="C174" s="38" t="s">
        <v>103</v>
      </c>
      <c r="F174" s="113"/>
    </row>
    <row r="175" spans="3:6" ht="15" customHeight="1">
      <c r="C175" s="38" t="s">
        <v>125</v>
      </c>
      <c r="F175" s="113"/>
    </row>
    <row r="176" spans="3:6" ht="15" customHeight="1">
      <c r="C176" s="38" t="s">
        <v>1147</v>
      </c>
      <c r="F176" s="113"/>
    </row>
    <row r="177" spans="3:6" ht="15" customHeight="1">
      <c r="C177" s="38" t="s">
        <v>84</v>
      </c>
      <c r="F177" s="113"/>
    </row>
    <row r="178" spans="3:6" ht="15" customHeight="1">
      <c r="C178" s="38" t="s">
        <v>177</v>
      </c>
      <c r="F178" s="113"/>
    </row>
    <row r="179" spans="3:6" ht="15" customHeight="1">
      <c r="C179" s="38" t="s">
        <v>150</v>
      </c>
      <c r="F179" s="113"/>
    </row>
    <row r="180" spans="3:6" ht="15" customHeight="1">
      <c r="C180" s="38" t="s">
        <v>145</v>
      </c>
      <c r="F180" s="113"/>
    </row>
    <row r="181" spans="3:7" ht="15" customHeight="1">
      <c r="C181" s="38" t="s">
        <v>101</v>
      </c>
      <c r="D181" s="37" t="s">
        <v>14</v>
      </c>
      <c r="E181" s="73">
        <f>4.5*2*11</f>
        <v>99</v>
      </c>
      <c r="F181" s="115">
        <v>0</v>
      </c>
      <c r="G181" s="61">
        <f>F181*E181</f>
        <v>0</v>
      </c>
    </row>
    <row r="182" spans="5:7" ht="15" customHeight="1">
      <c r="E182" s="77"/>
      <c r="F182" s="116"/>
      <c r="G182" s="78"/>
    </row>
    <row r="183" spans="2:6" ht="15" customHeight="1">
      <c r="B183" s="63" t="s">
        <v>27</v>
      </c>
      <c r="C183" s="38" t="s">
        <v>102</v>
      </c>
      <c r="F183" s="113"/>
    </row>
    <row r="184" spans="2:6" ht="15" customHeight="1">
      <c r="B184" s="63"/>
      <c r="C184" s="38" t="s">
        <v>146</v>
      </c>
      <c r="F184" s="113"/>
    </row>
    <row r="185" spans="3:6" ht="15" customHeight="1">
      <c r="C185" s="38" t="s">
        <v>147</v>
      </c>
      <c r="F185" s="113"/>
    </row>
    <row r="186" spans="3:6" ht="15" customHeight="1">
      <c r="C186" s="38" t="s">
        <v>148</v>
      </c>
      <c r="F186" s="113"/>
    </row>
    <row r="187" spans="3:6" ht="15" customHeight="1">
      <c r="C187" s="38" t="s">
        <v>149</v>
      </c>
      <c r="F187" s="113"/>
    </row>
    <row r="188" spans="3:6" ht="15" customHeight="1">
      <c r="C188" s="38" t="s">
        <v>152</v>
      </c>
      <c r="F188" s="113"/>
    </row>
    <row r="189" spans="3:6" ht="15" customHeight="1">
      <c r="C189" s="38" t="s">
        <v>84</v>
      </c>
      <c r="F189" s="113"/>
    </row>
    <row r="190" spans="3:6" ht="15" customHeight="1">
      <c r="C190" s="38" t="s">
        <v>97</v>
      </c>
      <c r="F190" s="113"/>
    </row>
    <row r="191" spans="3:6" ht="15" customHeight="1">
      <c r="C191" s="38" t="s">
        <v>98</v>
      </c>
      <c r="F191" s="113"/>
    </row>
    <row r="192" spans="3:6" ht="15" customHeight="1">
      <c r="C192" s="38" t="s">
        <v>99</v>
      </c>
      <c r="F192" s="113"/>
    </row>
    <row r="193" spans="3:6" ht="15" customHeight="1">
      <c r="C193" s="38" t="s">
        <v>127</v>
      </c>
      <c r="F193" s="113"/>
    </row>
    <row r="194" spans="3:6" ht="15" customHeight="1">
      <c r="C194" s="38" t="s">
        <v>178</v>
      </c>
      <c r="F194" s="113"/>
    </row>
    <row r="195" spans="3:6" ht="15" customHeight="1">
      <c r="C195" s="38" t="s">
        <v>168</v>
      </c>
      <c r="F195" s="113"/>
    </row>
    <row r="196" spans="3:7" ht="15" customHeight="1">
      <c r="C196" s="38" t="s">
        <v>101</v>
      </c>
      <c r="D196" s="37" t="s">
        <v>14</v>
      </c>
      <c r="E196" s="73">
        <f>350*1.3*2.8</f>
        <v>1274</v>
      </c>
      <c r="F196" s="115">
        <v>0</v>
      </c>
      <c r="G196" s="61">
        <f>F196*E196</f>
        <v>0</v>
      </c>
    </row>
    <row r="197" spans="5:7" ht="15" customHeight="1">
      <c r="E197" s="73"/>
      <c r="F197" s="115"/>
      <c r="G197" s="61"/>
    </row>
    <row r="198" spans="2:6" ht="15" customHeight="1">
      <c r="B198" s="63" t="s">
        <v>28</v>
      </c>
      <c r="C198" s="38" t="s">
        <v>81</v>
      </c>
      <c r="F198" s="113"/>
    </row>
    <row r="199" spans="3:6" ht="15" customHeight="1">
      <c r="C199" s="38" t="s">
        <v>82</v>
      </c>
      <c r="F199" s="113"/>
    </row>
    <row r="200" spans="3:7" ht="15" customHeight="1">
      <c r="C200" s="38" t="s">
        <v>169</v>
      </c>
      <c r="D200" s="37" t="s">
        <v>10</v>
      </c>
      <c r="E200" s="73">
        <f>361*2.3</f>
        <v>830.3</v>
      </c>
      <c r="F200" s="114">
        <v>0</v>
      </c>
      <c r="G200" s="74">
        <f>F200*E200</f>
        <v>0</v>
      </c>
    </row>
    <row r="201" spans="5:7" ht="15" customHeight="1">
      <c r="E201" s="73"/>
      <c r="F201" s="114"/>
      <c r="G201" s="74"/>
    </row>
    <row r="202" spans="2:6" ht="15" customHeight="1">
      <c r="B202" s="63" t="s">
        <v>29</v>
      </c>
      <c r="C202" s="38" t="s">
        <v>92</v>
      </c>
      <c r="F202" s="113"/>
    </row>
    <row r="203" spans="3:6" ht="15" customHeight="1">
      <c r="C203" s="38" t="s">
        <v>93</v>
      </c>
      <c r="F203" s="113"/>
    </row>
    <row r="204" spans="3:6" ht="15" customHeight="1">
      <c r="C204" s="38" t="s">
        <v>130</v>
      </c>
      <c r="F204" s="113"/>
    </row>
    <row r="205" spans="3:6" ht="15" customHeight="1">
      <c r="C205" s="38" t="s">
        <v>153</v>
      </c>
      <c r="F205" s="113"/>
    </row>
    <row r="206" spans="3:6" ht="15" customHeight="1">
      <c r="C206" s="38" t="s">
        <v>116</v>
      </c>
      <c r="F206" s="113"/>
    </row>
    <row r="207" spans="3:7" ht="15" customHeight="1">
      <c r="C207" s="38" t="s">
        <v>170</v>
      </c>
      <c r="D207" s="37" t="s">
        <v>14</v>
      </c>
      <c r="E207" s="73">
        <f>(E200*0.13*1.05)</f>
        <v>113.33595</v>
      </c>
      <c r="F207" s="115">
        <v>0</v>
      </c>
      <c r="G207" s="61">
        <f>F207*E207</f>
        <v>0</v>
      </c>
    </row>
    <row r="208" spans="5:7" ht="15" customHeight="1">
      <c r="E208" s="73"/>
      <c r="F208" s="115"/>
      <c r="G208" s="61"/>
    </row>
    <row r="209" spans="2:6" ht="15" customHeight="1">
      <c r="B209" s="63" t="s">
        <v>30</v>
      </c>
      <c r="C209" s="38" t="s">
        <v>157</v>
      </c>
      <c r="F209" s="113"/>
    </row>
    <row r="210" spans="3:6" ht="15" customHeight="1">
      <c r="C210" s="38" t="s">
        <v>156</v>
      </c>
      <c r="F210" s="113"/>
    </row>
    <row r="211" spans="3:6" ht="15" customHeight="1">
      <c r="C211" s="38" t="s">
        <v>155</v>
      </c>
      <c r="F211" s="113"/>
    </row>
    <row r="212" spans="3:6" ht="15" customHeight="1">
      <c r="C212" s="38" t="s">
        <v>154</v>
      </c>
      <c r="F212" s="113"/>
    </row>
    <row r="213" spans="3:6" ht="15" customHeight="1">
      <c r="C213" s="38" t="s">
        <v>203</v>
      </c>
      <c r="F213" s="113"/>
    </row>
    <row r="214" spans="3:7" ht="15" customHeight="1">
      <c r="C214" s="38" t="s">
        <v>51</v>
      </c>
      <c r="D214" s="37" t="s">
        <v>14</v>
      </c>
      <c r="E214" s="73">
        <f>(E200*0.45*1.1)-E230-E231</f>
        <v>398.1555</v>
      </c>
      <c r="F214" s="115">
        <v>0</v>
      </c>
      <c r="G214" s="61">
        <f>F214*E214</f>
        <v>0</v>
      </c>
    </row>
    <row r="215" ht="15" customHeight="1">
      <c r="F215" s="113"/>
    </row>
    <row r="216" spans="2:6" ht="15" customHeight="1">
      <c r="B216" s="63" t="s">
        <v>31</v>
      </c>
      <c r="C216" s="38" t="s">
        <v>85</v>
      </c>
      <c r="F216" s="113"/>
    </row>
    <row r="217" spans="2:6" ht="15" customHeight="1">
      <c r="B217" s="63"/>
      <c r="C217" s="38" t="s">
        <v>158</v>
      </c>
      <c r="F217" s="113"/>
    </row>
    <row r="218" spans="3:6" ht="15" customHeight="1">
      <c r="C218" s="38" t="s">
        <v>159</v>
      </c>
      <c r="F218" s="113"/>
    </row>
    <row r="219" spans="3:6" ht="15" customHeight="1">
      <c r="C219" s="38" t="s">
        <v>96</v>
      </c>
      <c r="F219" s="113"/>
    </row>
    <row r="220" spans="3:6" ht="15" customHeight="1">
      <c r="C220" s="38" t="s">
        <v>165</v>
      </c>
      <c r="F220" s="113"/>
    </row>
    <row r="221" spans="3:6" ht="15" customHeight="1">
      <c r="C221" s="38" t="s">
        <v>109</v>
      </c>
      <c r="F221" s="113"/>
    </row>
    <row r="222" spans="3:6" ht="15" customHeight="1">
      <c r="C222" s="38" t="s">
        <v>110</v>
      </c>
      <c r="F222" s="113"/>
    </row>
    <row r="223" spans="3:6" ht="15" customHeight="1">
      <c r="C223" s="38" t="s">
        <v>111</v>
      </c>
      <c r="F223" s="113"/>
    </row>
    <row r="224" spans="3:6" ht="15" customHeight="1">
      <c r="C224" s="38" t="s">
        <v>121</v>
      </c>
      <c r="F224" s="113"/>
    </row>
    <row r="225" spans="3:6" ht="15" customHeight="1">
      <c r="C225" s="38" t="s">
        <v>117</v>
      </c>
      <c r="F225" s="113"/>
    </row>
    <row r="226" spans="3:6" ht="15" customHeight="1">
      <c r="C226" s="38" t="s">
        <v>118</v>
      </c>
      <c r="F226" s="113"/>
    </row>
    <row r="227" spans="3:6" ht="15" customHeight="1">
      <c r="C227" s="38" t="s">
        <v>166</v>
      </c>
      <c r="F227" s="113"/>
    </row>
    <row r="228" spans="3:6" ht="15" customHeight="1">
      <c r="C228" s="38" t="s">
        <v>15</v>
      </c>
      <c r="D228" s="37" t="s">
        <v>14</v>
      </c>
      <c r="E228" s="73">
        <f>E181+E196</f>
        <v>1373</v>
      </c>
      <c r="F228" s="113"/>
    </row>
    <row r="229" spans="3:6" ht="15" customHeight="1">
      <c r="C229" s="79" t="s">
        <v>41</v>
      </c>
      <c r="D229" s="37" t="s">
        <v>14</v>
      </c>
      <c r="E229" s="73">
        <f>E207+E214</f>
        <v>511.49145</v>
      </c>
      <c r="F229" s="113"/>
    </row>
    <row r="230" spans="3:6" ht="15" customHeight="1">
      <c r="C230" s="79" t="s">
        <v>42</v>
      </c>
      <c r="D230" s="37" t="s">
        <v>14</v>
      </c>
      <c r="E230" s="73">
        <f>(11*0.053)+(355*0.012)</f>
        <v>4.843</v>
      </c>
      <c r="F230" s="113"/>
    </row>
    <row r="231" spans="3:6" ht="15" customHeight="1">
      <c r="C231" s="79" t="s">
        <v>43</v>
      </c>
      <c r="D231" s="37" t="s">
        <v>14</v>
      </c>
      <c r="E231" s="73">
        <f>8*1</f>
        <v>8</v>
      </c>
      <c r="F231" s="113"/>
    </row>
    <row r="232" spans="3:6" ht="15" customHeight="1">
      <c r="C232" s="79" t="s">
        <v>44</v>
      </c>
      <c r="D232" s="37" t="s">
        <v>14</v>
      </c>
      <c r="E232" s="73">
        <f>E290+E296</f>
        <v>197.64999999999998</v>
      </c>
      <c r="F232" s="113"/>
    </row>
    <row r="233" spans="3:7" ht="15" customHeight="1">
      <c r="C233" s="38" t="s">
        <v>16</v>
      </c>
      <c r="D233" s="37" t="s">
        <v>14</v>
      </c>
      <c r="E233" s="73">
        <f>E228-E229-E230-E231-E232</f>
        <v>651.0155500000001</v>
      </c>
      <c r="F233" s="115"/>
      <c r="G233" s="61"/>
    </row>
    <row r="234" spans="3:7" ht="15" customHeight="1">
      <c r="C234" s="38" t="s">
        <v>94</v>
      </c>
      <c r="D234" s="37" t="s">
        <v>14</v>
      </c>
      <c r="E234" s="73">
        <v>150</v>
      </c>
      <c r="F234" s="115">
        <v>0</v>
      </c>
      <c r="G234" s="61">
        <f>F234*E234</f>
        <v>0</v>
      </c>
    </row>
    <row r="235" spans="3:7" ht="15" customHeight="1">
      <c r="C235" s="38" t="s">
        <v>95</v>
      </c>
      <c r="D235" s="37" t="s">
        <v>14</v>
      </c>
      <c r="E235" s="73">
        <f>E233-E234</f>
        <v>501.0155500000001</v>
      </c>
      <c r="F235" s="115">
        <v>0</v>
      </c>
      <c r="G235" s="61">
        <f>F235*E235</f>
        <v>0</v>
      </c>
    </row>
    <row r="236" spans="5:7" ht="15" customHeight="1">
      <c r="E236" s="73"/>
      <c r="F236" s="115"/>
      <c r="G236" s="61"/>
    </row>
    <row r="237" spans="2:6" ht="15" customHeight="1">
      <c r="B237" s="63" t="s">
        <v>50</v>
      </c>
      <c r="C237" s="38" t="s">
        <v>77</v>
      </c>
      <c r="F237" s="113"/>
    </row>
    <row r="238" spans="3:7" ht="15" customHeight="1">
      <c r="C238" s="38" t="s">
        <v>78</v>
      </c>
      <c r="D238" s="37" t="s">
        <v>14</v>
      </c>
      <c r="E238" s="73">
        <f>E228-E234</f>
        <v>1223</v>
      </c>
      <c r="F238" s="115">
        <v>0</v>
      </c>
      <c r="G238" s="61">
        <f>F238*E238</f>
        <v>0</v>
      </c>
    </row>
    <row r="239" spans="5:7" ht="15" customHeight="1">
      <c r="E239" s="73"/>
      <c r="F239" s="115"/>
      <c r="G239" s="61"/>
    </row>
    <row r="240" spans="2:7" ht="15" customHeight="1" thickBot="1">
      <c r="B240" s="80"/>
      <c r="C240" s="81"/>
      <c r="D240" s="80"/>
      <c r="E240" s="82"/>
      <c r="F240" s="117"/>
      <c r="G240" s="83"/>
    </row>
    <row r="241" spans="2:7" ht="18" customHeight="1" thickBot="1">
      <c r="B241" s="80"/>
      <c r="C241" s="75" t="s">
        <v>17</v>
      </c>
      <c r="F241" s="113"/>
      <c r="G241" s="76">
        <f>SUM(G180:G239)</f>
        <v>0</v>
      </c>
    </row>
    <row r="242" spans="2:7" ht="18" customHeight="1">
      <c r="B242" s="80"/>
      <c r="C242" s="72"/>
      <c r="F242" s="113"/>
      <c r="G242" s="76"/>
    </row>
    <row r="243" spans="5:7" ht="15" customHeight="1">
      <c r="E243" s="73"/>
      <c r="F243" s="115"/>
      <c r="G243" s="61"/>
    </row>
    <row r="244" spans="2:6" ht="15" customHeight="1">
      <c r="B244" s="37" t="s">
        <v>18</v>
      </c>
      <c r="C244" s="84" t="s">
        <v>19</v>
      </c>
      <c r="F244" s="113"/>
    </row>
    <row r="245" spans="3:6" ht="15" customHeight="1">
      <c r="C245" s="84"/>
      <c r="F245" s="113"/>
    </row>
    <row r="246" spans="2:7" ht="15" customHeight="1">
      <c r="B246" s="37" t="s">
        <v>2</v>
      </c>
      <c r="C246" s="38" t="s">
        <v>3</v>
      </c>
      <c r="D246" s="37" t="s">
        <v>4</v>
      </c>
      <c r="E246" s="37" t="s">
        <v>5</v>
      </c>
      <c r="F246" s="113" t="s">
        <v>13</v>
      </c>
      <c r="G246" s="37" t="s">
        <v>49</v>
      </c>
    </row>
    <row r="247" ht="15" customHeight="1">
      <c r="F247" s="113" t="s">
        <v>53</v>
      </c>
    </row>
    <row r="248" ht="15" customHeight="1">
      <c r="F248" s="113"/>
    </row>
    <row r="249" spans="2:6" ht="15" customHeight="1">
      <c r="B249" s="63" t="s">
        <v>32</v>
      </c>
      <c r="C249" s="38" t="s">
        <v>1170</v>
      </c>
      <c r="F249" s="113"/>
    </row>
    <row r="250" spans="3:6" ht="15" customHeight="1">
      <c r="C250" s="38" t="s">
        <v>317</v>
      </c>
      <c r="F250" s="113"/>
    </row>
    <row r="251" spans="3:6" ht="15" customHeight="1">
      <c r="C251" s="38" t="s">
        <v>318</v>
      </c>
      <c r="F251" s="113"/>
    </row>
    <row r="252" spans="3:6" ht="15" customHeight="1">
      <c r="C252" s="38" t="s">
        <v>198</v>
      </c>
      <c r="F252" s="113"/>
    </row>
    <row r="253" spans="3:6" ht="15" customHeight="1">
      <c r="C253" s="38" t="s">
        <v>196</v>
      </c>
      <c r="F253" s="113"/>
    </row>
    <row r="254" spans="3:7" ht="15" customHeight="1">
      <c r="C254" s="38" t="s">
        <v>197</v>
      </c>
      <c r="D254" s="37" t="s">
        <v>7</v>
      </c>
      <c r="E254" s="73">
        <v>11</v>
      </c>
      <c r="F254" s="115">
        <v>0</v>
      </c>
      <c r="G254" s="61">
        <f>F254*E254</f>
        <v>0</v>
      </c>
    </row>
    <row r="255" ht="15" customHeight="1">
      <c r="F255" s="113"/>
    </row>
    <row r="256" spans="2:7" ht="15" customHeight="1">
      <c r="B256" s="63" t="s">
        <v>45</v>
      </c>
      <c r="C256" s="38" t="s">
        <v>160</v>
      </c>
      <c r="F256" s="116"/>
      <c r="G256" s="78"/>
    </row>
    <row r="257" spans="3:6" ht="15" customHeight="1">
      <c r="C257" s="38" t="s">
        <v>1175</v>
      </c>
      <c r="F257" s="113"/>
    </row>
    <row r="258" spans="3:6" ht="15" customHeight="1">
      <c r="C258" s="38" t="s">
        <v>381</v>
      </c>
      <c r="F258" s="113"/>
    </row>
    <row r="259" spans="3:6" ht="15" customHeight="1">
      <c r="C259" s="38" t="s">
        <v>1148</v>
      </c>
      <c r="F259" s="113"/>
    </row>
    <row r="260" spans="3:6" ht="15" customHeight="1">
      <c r="C260" s="38" t="s">
        <v>382</v>
      </c>
      <c r="F260" s="113"/>
    </row>
    <row r="261" spans="3:6" ht="15" customHeight="1">
      <c r="C261" s="38" t="s">
        <v>383</v>
      </c>
      <c r="F261" s="113"/>
    </row>
    <row r="262" spans="3:7" ht="15" customHeight="1">
      <c r="C262" s="38" t="s">
        <v>161</v>
      </c>
      <c r="D262" s="37" t="s">
        <v>20</v>
      </c>
      <c r="E262" s="37">
        <v>1</v>
      </c>
      <c r="F262" s="115">
        <v>0</v>
      </c>
      <c r="G262" s="61">
        <f>F262*E262</f>
        <v>0</v>
      </c>
    </row>
    <row r="263" spans="6:7" ht="15" customHeight="1">
      <c r="F263" s="115"/>
      <c r="G263" s="61"/>
    </row>
    <row r="264" spans="2:7" ht="15" customHeight="1">
      <c r="B264" s="63" t="s">
        <v>46</v>
      </c>
      <c r="C264" s="38" t="s">
        <v>162</v>
      </c>
      <c r="F264" s="116"/>
      <c r="G264" s="78"/>
    </row>
    <row r="265" spans="2:7" ht="15" customHeight="1">
      <c r="B265" s="63"/>
      <c r="C265" s="38" t="s">
        <v>1149</v>
      </c>
      <c r="D265" s="37" t="s">
        <v>163</v>
      </c>
      <c r="E265" s="37">
        <v>1</v>
      </c>
      <c r="F265" s="116">
        <v>0</v>
      </c>
      <c r="G265" s="78">
        <f>F265*E265</f>
        <v>0</v>
      </c>
    </row>
    <row r="266" spans="2:7" ht="15" customHeight="1">
      <c r="B266" s="63"/>
      <c r="F266" s="116"/>
      <c r="G266" s="78"/>
    </row>
    <row r="267" spans="2:7" ht="144.75" customHeight="1">
      <c r="B267" s="85" t="s">
        <v>33</v>
      </c>
      <c r="C267" s="62" t="s">
        <v>380</v>
      </c>
      <c r="D267" s="37" t="s">
        <v>7</v>
      </c>
      <c r="E267" s="73">
        <v>367</v>
      </c>
      <c r="F267" s="115">
        <v>0</v>
      </c>
      <c r="G267" s="61">
        <f>F267*E267</f>
        <v>0</v>
      </c>
    </row>
    <row r="268" spans="2:7" ht="15" customHeight="1">
      <c r="B268" s="63"/>
      <c r="F268" s="116"/>
      <c r="G268" s="78"/>
    </row>
    <row r="269" spans="2:7" ht="78.75">
      <c r="B269" s="85" t="s">
        <v>47</v>
      </c>
      <c r="C269" s="62" t="s">
        <v>164</v>
      </c>
      <c r="D269" s="37" t="s">
        <v>20</v>
      </c>
      <c r="E269" s="73">
        <v>2</v>
      </c>
      <c r="F269" s="115">
        <v>0</v>
      </c>
      <c r="G269" s="61">
        <f>F269*E269</f>
        <v>0</v>
      </c>
    </row>
    <row r="270" spans="2:7" ht="15" customHeight="1">
      <c r="B270" s="63"/>
      <c r="F270" s="116"/>
      <c r="G270" s="78"/>
    </row>
    <row r="271" spans="2:7" ht="143.25" customHeight="1">
      <c r="B271" s="85" t="s">
        <v>34</v>
      </c>
      <c r="C271" s="62" t="s">
        <v>379</v>
      </c>
      <c r="D271" s="37" t="s">
        <v>54</v>
      </c>
      <c r="E271" s="73">
        <v>1</v>
      </c>
      <c r="F271" s="115">
        <v>0</v>
      </c>
      <c r="G271" s="61">
        <f>F271*E271</f>
        <v>0</v>
      </c>
    </row>
    <row r="272" spans="2:7" ht="15" customHeight="1">
      <c r="B272" s="63"/>
      <c r="F272" s="116"/>
      <c r="G272" s="78"/>
    </row>
    <row r="273" spans="2:7" ht="47.25">
      <c r="B273" s="85" t="s">
        <v>35</v>
      </c>
      <c r="C273" s="62" t="s">
        <v>275</v>
      </c>
      <c r="D273" s="37" t="s">
        <v>7</v>
      </c>
      <c r="E273" s="73">
        <v>22</v>
      </c>
      <c r="F273" s="115">
        <v>0</v>
      </c>
      <c r="G273" s="61">
        <f>F273*E273</f>
        <v>0</v>
      </c>
    </row>
    <row r="274" spans="2:7" ht="15.75">
      <c r="B274" s="85"/>
      <c r="C274" s="62"/>
      <c r="E274" s="73"/>
      <c r="F274" s="115"/>
      <c r="G274" s="61"/>
    </row>
    <row r="275" spans="2:7" ht="31.5">
      <c r="B275" s="85" t="s">
        <v>167</v>
      </c>
      <c r="C275" s="62" t="s">
        <v>171</v>
      </c>
      <c r="D275" s="37" t="s">
        <v>54</v>
      </c>
      <c r="E275" s="73">
        <v>1</v>
      </c>
      <c r="F275" s="115">
        <v>0</v>
      </c>
      <c r="G275" s="61">
        <f>F275*E275</f>
        <v>0</v>
      </c>
    </row>
    <row r="276" spans="2:7" ht="15.75">
      <c r="B276" s="85"/>
      <c r="C276" s="62"/>
      <c r="E276" s="73"/>
      <c r="F276" s="115"/>
      <c r="G276" s="61"/>
    </row>
    <row r="277" spans="2:7" ht="15" customHeight="1" thickBot="1">
      <c r="B277" s="63"/>
      <c r="E277" s="73"/>
      <c r="F277" s="114"/>
      <c r="G277" s="61"/>
    </row>
    <row r="278" spans="2:7" ht="18" customHeight="1" thickBot="1">
      <c r="B278" s="63"/>
      <c r="C278" s="86" t="s">
        <v>174</v>
      </c>
      <c r="F278" s="113"/>
      <c r="G278" s="87">
        <f>SUM(G252:G276)</f>
        <v>0</v>
      </c>
    </row>
    <row r="279" spans="2:7" ht="15" customHeight="1">
      <c r="B279" s="63"/>
      <c r="C279" s="88"/>
      <c r="F279" s="113"/>
      <c r="G279" s="76"/>
    </row>
    <row r="280" spans="5:7" ht="15" customHeight="1">
      <c r="E280" s="73"/>
      <c r="F280" s="115"/>
      <c r="G280" s="61"/>
    </row>
    <row r="281" spans="2:6" ht="15" customHeight="1">
      <c r="B281" s="37" t="s">
        <v>21</v>
      </c>
      <c r="C281" s="84" t="s">
        <v>22</v>
      </c>
      <c r="F281" s="113"/>
    </row>
    <row r="282" ht="15" customHeight="1">
      <c r="F282" s="113"/>
    </row>
    <row r="283" spans="2:7" ht="15" customHeight="1">
      <c r="B283" s="37" t="s">
        <v>2</v>
      </c>
      <c r="C283" s="38" t="s">
        <v>3</v>
      </c>
      <c r="D283" s="37" t="s">
        <v>4</v>
      </c>
      <c r="E283" s="37" t="s">
        <v>5</v>
      </c>
      <c r="F283" s="113" t="s">
        <v>13</v>
      </c>
      <c r="G283" s="37" t="s">
        <v>49</v>
      </c>
    </row>
    <row r="284" ht="15" customHeight="1">
      <c r="F284" s="113" t="s">
        <v>53</v>
      </c>
    </row>
    <row r="285" ht="15" customHeight="1">
      <c r="F285" s="113"/>
    </row>
    <row r="286" spans="2:6" ht="15" customHeight="1">
      <c r="B286" s="63" t="s">
        <v>36</v>
      </c>
      <c r="C286" s="38" t="s">
        <v>56</v>
      </c>
      <c r="F286" s="113"/>
    </row>
    <row r="287" spans="3:6" ht="15" customHeight="1">
      <c r="C287" s="38" t="s">
        <v>57</v>
      </c>
      <c r="F287" s="113"/>
    </row>
    <row r="288" spans="3:7" ht="15" customHeight="1">
      <c r="C288" s="38" t="s">
        <v>58</v>
      </c>
      <c r="F288" s="115"/>
      <c r="G288" s="61"/>
    </row>
    <row r="289" spans="3:7" ht="15" customHeight="1">
      <c r="C289" s="38" t="s">
        <v>1150</v>
      </c>
      <c r="F289" s="115"/>
      <c r="G289" s="61"/>
    </row>
    <row r="290" spans="3:7" ht="15" customHeight="1">
      <c r="C290" s="38" t="s">
        <v>59</v>
      </c>
      <c r="D290" s="37" t="s">
        <v>14</v>
      </c>
      <c r="E290" s="37">
        <f>E159*0.4*1.2</f>
        <v>160.79999999999998</v>
      </c>
      <c r="F290" s="115">
        <v>0</v>
      </c>
      <c r="G290" s="61">
        <f>F290*E290</f>
        <v>0</v>
      </c>
    </row>
    <row r="291" spans="6:7" ht="15" customHeight="1">
      <c r="F291" s="115"/>
      <c r="G291" s="61"/>
    </row>
    <row r="292" spans="2:6" ht="15" customHeight="1">
      <c r="B292" s="63" t="s">
        <v>37</v>
      </c>
      <c r="C292" s="38" t="s">
        <v>60</v>
      </c>
      <c r="F292" s="113"/>
    </row>
    <row r="293" spans="3:6" ht="15" customHeight="1">
      <c r="C293" s="38" t="s">
        <v>61</v>
      </c>
      <c r="F293" s="113"/>
    </row>
    <row r="294" spans="3:7" ht="15" customHeight="1">
      <c r="C294" s="38" t="s">
        <v>58</v>
      </c>
      <c r="F294" s="115"/>
      <c r="G294" s="61"/>
    </row>
    <row r="295" spans="3:7" ht="15" customHeight="1">
      <c r="C295" s="38" t="s">
        <v>1151</v>
      </c>
      <c r="F295" s="115"/>
      <c r="G295" s="61"/>
    </row>
    <row r="296" spans="3:7" ht="15" customHeight="1">
      <c r="C296" s="38" t="s">
        <v>59</v>
      </c>
      <c r="D296" s="37" t="s">
        <v>14</v>
      </c>
      <c r="E296" s="37">
        <f>E159*0.1*1.1</f>
        <v>36.85</v>
      </c>
      <c r="F296" s="115">
        <v>0</v>
      </c>
      <c r="G296" s="61">
        <f>F296*E296</f>
        <v>0</v>
      </c>
    </row>
    <row r="297" spans="6:7" ht="15" customHeight="1">
      <c r="F297" s="115"/>
      <c r="G297" s="61"/>
    </row>
    <row r="298" spans="2:6" ht="15" customHeight="1">
      <c r="B298" s="63" t="s">
        <v>38</v>
      </c>
      <c r="C298" s="89" t="s">
        <v>62</v>
      </c>
      <c r="F298" s="113"/>
    </row>
    <row r="299" spans="2:7" ht="15" customHeight="1">
      <c r="B299" s="63"/>
      <c r="C299" s="89" t="s">
        <v>63</v>
      </c>
      <c r="E299" s="73"/>
      <c r="F299" s="115"/>
      <c r="G299" s="61"/>
    </row>
    <row r="300" spans="3:6" ht="15" customHeight="1">
      <c r="C300" s="89" t="s">
        <v>234</v>
      </c>
      <c r="F300" s="113"/>
    </row>
    <row r="301" spans="3:6" ht="15" customHeight="1">
      <c r="C301" s="89" t="s">
        <v>64</v>
      </c>
      <c r="F301" s="113"/>
    </row>
    <row r="302" spans="3:6" ht="15" customHeight="1">
      <c r="C302" s="89" t="s">
        <v>65</v>
      </c>
      <c r="F302" s="113"/>
    </row>
    <row r="303" spans="3:6" ht="15" customHeight="1">
      <c r="C303" s="89" t="s">
        <v>70</v>
      </c>
      <c r="F303" s="113"/>
    </row>
    <row r="304" spans="3:6" ht="15" customHeight="1">
      <c r="C304" s="89" t="s">
        <v>66</v>
      </c>
      <c r="F304" s="113"/>
    </row>
    <row r="305" spans="3:6" ht="15" customHeight="1">
      <c r="C305" s="89" t="s">
        <v>67</v>
      </c>
      <c r="F305" s="113"/>
    </row>
    <row r="306" spans="3:6" ht="15" customHeight="1">
      <c r="C306" s="89" t="s">
        <v>68</v>
      </c>
      <c r="F306" s="113"/>
    </row>
    <row r="307" spans="3:7" ht="15" customHeight="1">
      <c r="C307" s="89" t="s">
        <v>69</v>
      </c>
      <c r="D307" s="37" t="s">
        <v>10</v>
      </c>
      <c r="E307" s="73">
        <f>E159</f>
        <v>335</v>
      </c>
      <c r="F307" s="115">
        <v>0</v>
      </c>
      <c r="G307" s="61">
        <f>F307*E307</f>
        <v>0</v>
      </c>
    </row>
    <row r="308" spans="3:6" ht="15" customHeight="1">
      <c r="C308" s="89"/>
      <c r="F308" s="113"/>
    </row>
    <row r="309" spans="2:7" ht="15" customHeight="1">
      <c r="B309" s="63" t="s">
        <v>39</v>
      </c>
      <c r="C309" s="38" t="s">
        <v>23</v>
      </c>
      <c r="D309" s="37" t="s">
        <v>10</v>
      </c>
      <c r="E309" s="73">
        <v>600</v>
      </c>
      <c r="F309" s="114">
        <v>0</v>
      </c>
      <c r="G309" s="74">
        <f>F309*E309</f>
        <v>0</v>
      </c>
    </row>
    <row r="310" spans="5:7" ht="15" customHeight="1">
      <c r="E310" s="73"/>
      <c r="F310" s="115"/>
      <c r="G310" s="61"/>
    </row>
    <row r="311" spans="5:7" ht="15" customHeight="1" thickBot="1">
      <c r="E311" s="73"/>
      <c r="F311" s="115"/>
      <c r="G311" s="61"/>
    </row>
    <row r="312" spans="3:7" ht="19.5" customHeight="1" thickBot="1">
      <c r="C312" s="86" t="s">
        <v>175</v>
      </c>
      <c r="F312" s="113"/>
      <c r="G312" s="87">
        <f>SUM(G289:G309)</f>
        <v>0</v>
      </c>
    </row>
    <row r="313" spans="3:7" ht="15" customHeight="1">
      <c r="C313" s="88"/>
      <c r="F313" s="113"/>
      <c r="G313" s="76"/>
    </row>
    <row r="314" spans="3:7" ht="15" customHeight="1">
      <c r="C314" s="88"/>
      <c r="F314" s="113"/>
      <c r="G314" s="76"/>
    </row>
    <row r="315" spans="3:7" ht="15" customHeight="1">
      <c r="C315" s="88"/>
      <c r="F315" s="113"/>
      <c r="G315" s="76"/>
    </row>
    <row r="316" spans="3:7" ht="15" customHeight="1" thickBot="1">
      <c r="C316" s="88"/>
      <c r="F316" s="113"/>
      <c r="G316" s="76"/>
    </row>
    <row r="317" spans="3:7" ht="19.5" customHeight="1" thickBot="1">
      <c r="C317" s="71" t="s">
        <v>172</v>
      </c>
      <c r="E317" s="53" t="s">
        <v>7</v>
      </c>
      <c r="F317" s="113">
        <v>886.5</v>
      </c>
      <c r="G317" s="61"/>
    </row>
    <row r="318" spans="5:7" ht="15" customHeight="1">
      <c r="E318" s="73"/>
      <c r="F318" s="115"/>
      <c r="G318" s="61"/>
    </row>
    <row r="319" spans="2:6" ht="15" customHeight="1">
      <c r="B319" s="37" t="s">
        <v>0</v>
      </c>
      <c r="C319" s="59" t="s">
        <v>1</v>
      </c>
      <c r="D319" s="39"/>
      <c r="F319" s="113"/>
    </row>
    <row r="320" ht="15" customHeight="1">
      <c r="F320" s="113"/>
    </row>
    <row r="321" spans="2:7" ht="15" customHeight="1">
      <c r="B321" s="37" t="s">
        <v>2</v>
      </c>
      <c r="C321" s="38" t="s">
        <v>3</v>
      </c>
      <c r="D321" s="37" t="s">
        <v>4</v>
      </c>
      <c r="E321" s="37" t="s">
        <v>5</v>
      </c>
      <c r="F321" s="113" t="s">
        <v>6</v>
      </c>
      <c r="G321" s="37" t="s">
        <v>49</v>
      </c>
    </row>
    <row r="322" ht="15" customHeight="1">
      <c r="F322" s="113" t="s">
        <v>48</v>
      </c>
    </row>
    <row r="323" ht="15" customHeight="1">
      <c r="F323" s="113"/>
    </row>
    <row r="324" spans="2:6" ht="15" customHeight="1">
      <c r="B324" s="63" t="s">
        <v>142</v>
      </c>
      <c r="C324" s="38" t="s">
        <v>134</v>
      </c>
      <c r="F324" s="113"/>
    </row>
    <row r="325" spans="3:6" ht="15" customHeight="1">
      <c r="C325" s="38" t="s">
        <v>137</v>
      </c>
      <c r="F325" s="113"/>
    </row>
    <row r="326" spans="3:6" ht="15" customHeight="1">
      <c r="C326" s="38" t="s">
        <v>135</v>
      </c>
      <c r="F326" s="113"/>
    </row>
    <row r="327" spans="3:6" ht="15" customHeight="1">
      <c r="C327" s="38" t="s">
        <v>136</v>
      </c>
      <c r="F327" s="113"/>
    </row>
    <row r="328" spans="3:7" ht="15" customHeight="1">
      <c r="C328" s="38" t="s">
        <v>138</v>
      </c>
      <c r="D328" s="37" t="s">
        <v>7</v>
      </c>
      <c r="E328" s="73">
        <f>F317</f>
        <v>886.5</v>
      </c>
      <c r="F328" s="114">
        <v>0</v>
      </c>
      <c r="G328" s="61">
        <f>E328*F328</f>
        <v>0</v>
      </c>
    </row>
    <row r="329" ht="15" customHeight="1">
      <c r="F329" s="113"/>
    </row>
    <row r="330" spans="2:6" ht="15" customHeight="1">
      <c r="B330" s="63" t="s">
        <v>24</v>
      </c>
      <c r="C330" s="38" t="s">
        <v>139</v>
      </c>
      <c r="F330" s="113"/>
    </row>
    <row r="331" spans="3:6" ht="15" customHeight="1">
      <c r="C331" s="38" t="s">
        <v>140</v>
      </c>
      <c r="F331" s="113"/>
    </row>
    <row r="332" spans="3:7" ht="15" customHeight="1">
      <c r="C332" s="38" t="s">
        <v>141</v>
      </c>
      <c r="D332" s="37" t="s">
        <v>8</v>
      </c>
      <c r="E332" s="37">
        <v>45</v>
      </c>
      <c r="F332" s="115">
        <v>0</v>
      </c>
      <c r="G332" s="61">
        <f>E332*F332</f>
        <v>0</v>
      </c>
    </row>
    <row r="333" ht="15" customHeight="1">
      <c r="F333" s="113"/>
    </row>
    <row r="334" spans="2:6" ht="15" customHeight="1">
      <c r="B334" s="63" t="s">
        <v>25</v>
      </c>
      <c r="C334" s="38" t="s">
        <v>80</v>
      </c>
      <c r="F334" s="113"/>
    </row>
    <row r="335" spans="3:7" ht="15" customHeight="1">
      <c r="C335" s="38" t="s">
        <v>79</v>
      </c>
      <c r="F335" s="113"/>
      <c r="G335" s="61"/>
    </row>
    <row r="336" spans="3:7" ht="15" customHeight="1">
      <c r="C336" s="38" t="s">
        <v>78</v>
      </c>
      <c r="D336" s="37" t="s">
        <v>10</v>
      </c>
      <c r="E336" s="73">
        <v>1630</v>
      </c>
      <c r="F336" s="115">
        <v>0</v>
      </c>
      <c r="G336" s="61">
        <f>E336*F336</f>
        <v>0</v>
      </c>
    </row>
    <row r="337" spans="5:7" ht="15" customHeight="1">
      <c r="E337" s="73"/>
      <c r="F337" s="115"/>
      <c r="G337" s="61"/>
    </row>
    <row r="338" spans="5:7" ht="15" customHeight="1" thickBot="1">
      <c r="E338" s="73"/>
      <c r="F338" s="115"/>
      <c r="G338" s="61"/>
    </row>
    <row r="339" spans="3:7" ht="18" customHeight="1" thickBot="1">
      <c r="C339" s="86" t="s">
        <v>173</v>
      </c>
      <c r="F339" s="113"/>
      <c r="G339" s="87">
        <f>SUM(G325:G337)</f>
        <v>0</v>
      </c>
    </row>
    <row r="340" spans="3:7" ht="18" customHeight="1">
      <c r="C340" s="90"/>
      <c r="F340" s="113"/>
      <c r="G340" s="87"/>
    </row>
    <row r="341" spans="5:7" ht="15" customHeight="1">
      <c r="E341" s="73"/>
      <c r="F341" s="115"/>
      <c r="G341" s="61"/>
    </row>
    <row r="342" spans="2:6" ht="15" customHeight="1">
      <c r="B342" s="37" t="s">
        <v>11</v>
      </c>
      <c r="C342" s="59" t="s">
        <v>12</v>
      </c>
      <c r="F342" s="113"/>
    </row>
    <row r="343" spans="3:6" ht="15" customHeight="1">
      <c r="C343" s="59"/>
      <c r="F343" s="113"/>
    </row>
    <row r="344" spans="2:7" ht="15" customHeight="1">
      <c r="B344" s="37" t="s">
        <v>2</v>
      </c>
      <c r="C344" s="38" t="s">
        <v>3</v>
      </c>
      <c r="D344" s="37" t="s">
        <v>4</v>
      </c>
      <c r="E344" s="37" t="s">
        <v>5</v>
      </c>
      <c r="F344" s="113" t="s">
        <v>13</v>
      </c>
      <c r="G344" s="37" t="s">
        <v>49</v>
      </c>
    </row>
    <row r="345" ht="15" customHeight="1">
      <c r="F345" s="113" t="s">
        <v>53</v>
      </c>
    </row>
    <row r="346" ht="15" customHeight="1">
      <c r="F346" s="113"/>
    </row>
    <row r="347" spans="2:10" ht="15" customHeight="1">
      <c r="B347" s="63" t="s">
        <v>26</v>
      </c>
      <c r="C347" s="38" t="s">
        <v>102</v>
      </c>
      <c r="F347" s="113"/>
      <c r="J347" s="91"/>
    </row>
    <row r="348" spans="3:6" ht="15" customHeight="1">
      <c r="C348" s="38" t="s">
        <v>124</v>
      </c>
      <c r="F348" s="113"/>
    </row>
    <row r="349" spans="3:6" ht="15" customHeight="1">
      <c r="C349" s="38" t="s">
        <v>112</v>
      </c>
      <c r="F349" s="113"/>
    </row>
    <row r="350" spans="3:6" ht="15" customHeight="1">
      <c r="C350" s="38" t="s">
        <v>103</v>
      </c>
      <c r="F350" s="113"/>
    </row>
    <row r="351" spans="3:6" ht="15" customHeight="1">
      <c r="C351" s="38" t="s">
        <v>104</v>
      </c>
      <c r="F351" s="113"/>
    </row>
    <row r="352" spans="3:6" ht="15" customHeight="1">
      <c r="C352" s="38" t="s">
        <v>126</v>
      </c>
      <c r="F352" s="113"/>
    </row>
    <row r="353" spans="3:6" ht="15" customHeight="1">
      <c r="C353" s="38" t="s">
        <v>84</v>
      </c>
      <c r="F353" s="113"/>
    </row>
    <row r="354" spans="3:6" ht="15" customHeight="1">
      <c r="C354" s="38" t="s">
        <v>86</v>
      </c>
      <c r="F354" s="113"/>
    </row>
    <row r="355" spans="3:6" ht="15" customHeight="1">
      <c r="C355" s="38" t="s">
        <v>150</v>
      </c>
      <c r="F355" s="113"/>
    </row>
    <row r="356" spans="3:6" ht="15" customHeight="1">
      <c r="C356" s="38" t="s">
        <v>176</v>
      </c>
      <c r="F356" s="113"/>
    </row>
    <row r="357" spans="3:7" ht="15" customHeight="1">
      <c r="C357" s="38" t="s">
        <v>101</v>
      </c>
      <c r="D357" s="37" t="s">
        <v>14</v>
      </c>
      <c r="E357" s="73">
        <f>500*1*3.3*1.05</f>
        <v>1732.5</v>
      </c>
      <c r="F357" s="115">
        <v>0</v>
      </c>
      <c r="G357" s="61">
        <f>F357*E357</f>
        <v>0</v>
      </c>
    </row>
    <row r="358" spans="5:7" ht="15" customHeight="1">
      <c r="E358" s="77"/>
      <c r="F358" s="116"/>
      <c r="G358" s="78"/>
    </row>
    <row r="359" spans="2:7" ht="15" customHeight="1">
      <c r="B359" s="63" t="s">
        <v>27</v>
      </c>
      <c r="C359" s="38" t="s">
        <v>71</v>
      </c>
      <c r="E359" s="77"/>
      <c r="F359" s="116"/>
      <c r="G359" s="78"/>
    </row>
    <row r="360" spans="3:7" ht="15" customHeight="1">
      <c r="C360" s="38" t="s">
        <v>72</v>
      </c>
      <c r="E360" s="77"/>
      <c r="F360" s="116"/>
      <c r="G360" s="78"/>
    </row>
    <row r="361" spans="3:7" ht="15" customHeight="1">
      <c r="C361" s="38" t="s">
        <v>74</v>
      </c>
      <c r="E361" s="77"/>
      <c r="F361" s="116"/>
      <c r="G361" s="78"/>
    </row>
    <row r="362" spans="3:7" ht="15" customHeight="1">
      <c r="C362" s="38" t="s">
        <v>73</v>
      </c>
      <c r="E362" s="77"/>
      <c r="F362" s="116"/>
      <c r="G362" s="78"/>
    </row>
    <row r="363" spans="4:7" ht="15" customHeight="1">
      <c r="D363" s="37" t="s">
        <v>10</v>
      </c>
      <c r="E363" s="73">
        <f>3000</f>
        <v>3000</v>
      </c>
      <c r="F363" s="115">
        <v>0</v>
      </c>
      <c r="G363" s="61">
        <f>F363*E363</f>
        <v>0</v>
      </c>
    </row>
    <row r="364" ht="15" customHeight="1">
      <c r="F364" s="113"/>
    </row>
    <row r="365" spans="2:6" ht="15" customHeight="1">
      <c r="B365" s="63" t="s">
        <v>28</v>
      </c>
      <c r="C365" s="38" t="s">
        <v>102</v>
      </c>
      <c r="F365" s="113"/>
    </row>
    <row r="366" spans="3:6" ht="15" customHeight="1">
      <c r="C366" s="38" t="s">
        <v>124</v>
      </c>
      <c r="F366" s="113"/>
    </row>
    <row r="367" spans="3:6" ht="15" customHeight="1">
      <c r="C367" s="38" t="s">
        <v>112</v>
      </c>
      <c r="F367" s="113"/>
    </row>
    <row r="368" spans="3:6" ht="15" customHeight="1">
      <c r="C368" s="38" t="s">
        <v>103</v>
      </c>
      <c r="F368" s="113"/>
    </row>
    <row r="369" spans="3:6" ht="15" customHeight="1">
      <c r="C369" s="38" t="s">
        <v>105</v>
      </c>
      <c r="F369" s="113"/>
    </row>
    <row r="370" spans="3:6" ht="15" customHeight="1">
      <c r="C370" s="38" t="s">
        <v>123</v>
      </c>
      <c r="F370" s="113"/>
    </row>
    <row r="371" spans="3:6" ht="15" customHeight="1">
      <c r="C371" s="38" t="s">
        <v>84</v>
      </c>
      <c r="F371" s="113"/>
    </row>
    <row r="372" spans="3:6" ht="15" customHeight="1">
      <c r="C372" s="38" t="s">
        <v>97</v>
      </c>
      <c r="F372" s="113"/>
    </row>
    <row r="373" spans="3:6" ht="15" customHeight="1">
      <c r="C373" s="38" t="s">
        <v>98</v>
      </c>
      <c r="F373" s="113"/>
    </row>
    <row r="374" spans="3:6" ht="15" customHeight="1">
      <c r="C374" s="38" t="s">
        <v>99</v>
      </c>
      <c r="F374" s="113"/>
    </row>
    <row r="375" spans="3:6" ht="15" customHeight="1">
      <c r="C375" s="38" t="s">
        <v>127</v>
      </c>
      <c r="F375" s="113"/>
    </row>
    <row r="376" spans="3:6" ht="15" customHeight="1">
      <c r="C376" s="38" t="s">
        <v>150</v>
      </c>
      <c r="F376" s="113"/>
    </row>
    <row r="377" spans="3:6" ht="15" customHeight="1">
      <c r="C377" s="38" t="s">
        <v>179</v>
      </c>
      <c r="F377" s="113"/>
    </row>
    <row r="378" spans="3:7" ht="15" customHeight="1">
      <c r="C378" s="38" t="s">
        <v>75</v>
      </c>
      <c r="D378" s="37" t="s">
        <v>14</v>
      </c>
      <c r="E378" s="73">
        <f>386.5*1*1.8*1.05</f>
        <v>730.4850000000001</v>
      </c>
      <c r="F378" s="115">
        <v>0</v>
      </c>
      <c r="G378" s="61">
        <f>F378*E378</f>
        <v>0</v>
      </c>
    </row>
    <row r="379" spans="5:7" ht="15" customHeight="1">
      <c r="E379" s="73"/>
      <c r="F379" s="115"/>
      <c r="G379" s="61"/>
    </row>
    <row r="380" spans="2:6" ht="15" customHeight="1">
      <c r="B380" s="63" t="s">
        <v>29</v>
      </c>
      <c r="C380" s="38" t="s">
        <v>388</v>
      </c>
      <c r="F380" s="113"/>
    </row>
    <row r="381" spans="3:6" ht="15" customHeight="1">
      <c r="C381" s="38" t="s">
        <v>387</v>
      </c>
      <c r="F381" s="113"/>
    </row>
    <row r="382" spans="3:7" ht="15" customHeight="1">
      <c r="C382" s="38" t="s">
        <v>389</v>
      </c>
      <c r="D382" s="37" t="s">
        <v>7</v>
      </c>
      <c r="E382" s="73">
        <v>12</v>
      </c>
      <c r="F382" s="114">
        <v>0</v>
      </c>
      <c r="G382" s="74">
        <f>F382*E382</f>
        <v>0</v>
      </c>
    </row>
    <row r="383" spans="5:7" ht="15" customHeight="1">
      <c r="E383" s="73"/>
      <c r="F383" s="115"/>
      <c r="G383" s="61"/>
    </row>
    <row r="384" spans="2:6" ht="15" customHeight="1">
      <c r="B384" s="63" t="s">
        <v>30</v>
      </c>
      <c r="C384" s="38" t="s">
        <v>81</v>
      </c>
      <c r="F384" s="113"/>
    </row>
    <row r="385" spans="3:6" ht="15" customHeight="1">
      <c r="C385" s="38" t="s">
        <v>128</v>
      </c>
      <c r="F385" s="113"/>
    </row>
    <row r="386" spans="3:7" ht="15" customHeight="1">
      <c r="C386" s="38" t="s">
        <v>180</v>
      </c>
      <c r="D386" s="37" t="s">
        <v>10</v>
      </c>
      <c r="E386" s="73">
        <f>F317*0.8</f>
        <v>709.2</v>
      </c>
      <c r="F386" s="114">
        <v>0</v>
      </c>
      <c r="G386" s="74">
        <f>F386*E386</f>
        <v>0</v>
      </c>
    </row>
    <row r="387" spans="5:7" ht="15" customHeight="1">
      <c r="E387" s="73"/>
      <c r="F387" s="115"/>
      <c r="G387" s="61"/>
    </row>
    <row r="388" spans="2:6" ht="15" customHeight="1">
      <c r="B388" s="63" t="s">
        <v>31</v>
      </c>
      <c r="C388" s="38" t="s">
        <v>92</v>
      </c>
      <c r="F388" s="113"/>
    </row>
    <row r="389" spans="3:6" ht="15" customHeight="1">
      <c r="C389" s="38" t="s">
        <v>93</v>
      </c>
      <c r="F389" s="113"/>
    </row>
    <row r="390" spans="3:6" ht="15" customHeight="1">
      <c r="C390" s="38" t="s">
        <v>130</v>
      </c>
      <c r="F390" s="113"/>
    </row>
    <row r="391" spans="3:6" ht="15" customHeight="1">
      <c r="C391" s="38" t="s">
        <v>131</v>
      </c>
      <c r="F391" s="113"/>
    </row>
    <row r="392" spans="3:6" ht="15" customHeight="1">
      <c r="C392" s="38" t="s">
        <v>116</v>
      </c>
      <c r="F392" s="113"/>
    </row>
    <row r="393" spans="3:7" ht="15" customHeight="1">
      <c r="C393" s="38" t="s">
        <v>181</v>
      </c>
      <c r="D393" s="37" t="s">
        <v>14</v>
      </c>
      <c r="E393" s="73">
        <f>(E386*0.13*1.05)</f>
        <v>96.80580000000002</v>
      </c>
      <c r="F393" s="115">
        <v>0</v>
      </c>
      <c r="G393" s="61">
        <f>F393*E393</f>
        <v>0</v>
      </c>
    </row>
    <row r="394" ht="15" customHeight="1">
      <c r="F394" s="113"/>
    </row>
    <row r="395" spans="2:6" ht="15" customHeight="1">
      <c r="B395" s="63" t="s">
        <v>50</v>
      </c>
      <c r="C395" s="38" t="s">
        <v>113</v>
      </c>
      <c r="F395" s="113"/>
    </row>
    <row r="396" spans="3:6" ht="15" customHeight="1">
      <c r="C396" s="38" t="s">
        <v>114</v>
      </c>
      <c r="F396" s="113"/>
    </row>
    <row r="397" spans="3:6" ht="15" customHeight="1">
      <c r="C397" s="38" t="s">
        <v>115</v>
      </c>
      <c r="F397" s="113"/>
    </row>
    <row r="398" spans="3:6" ht="15" customHeight="1">
      <c r="C398" s="38" t="s">
        <v>129</v>
      </c>
      <c r="F398" s="113"/>
    </row>
    <row r="399" spans="3:6" ht="15" customHeight="1">
      <c r="C399" s="38" t="s">
        <v>100</v>
      </c>
      <c r="F399" s="113"/>
    </row>
    <row r="400" spans="3:7" ht="15" customHeight="1">
      <c r="C400" s="38" t="s">
        <v>51</v>
      </c>
      <c r="D400" s="37" t="s">
        <v>14</v>
      </c>
      <c r="E400" s="73">
        <f>(E386*0.65*1.1)-E420-E421</f>
        <v>422.12683333333337</v>
      </c>
      <c r="F400" s="115">
        <v>0</v>
      </c>
      <c r="G400" s="61">
        <f>F400*E400</f>
        <v>0</v>
      </c>
    </row>
    <row r="401" spans="5:7" ht="15" customHeight="1">
      <c r="E401" s="73"/>
      <c r="F401" s="115"/>
      <c r="G401" s="61"/>
    </row>
    <row r="402" spans="2:7" ht="15" customHeight="1">
      <c r="B402" s="63" t="s">
        <v>52</v>
      </c>
      <c r="C402" s="38" t="s">
        <v>90</v>
      </c>
      <c r="E402" s="73"/>
      <c r="F402" s="115"/>
      <c r="G402" s="61"/>
    </row>
    <row r="403" spans="3:7" ht="15" customHeight="1">
      <c r="C403" s="38" t="s">
        <v>91</v>
      </c>
      <c r="E403" s="73"/>
      <c r="F403" s="115"/>
      <c r="G403" s="61"/>
    </row>
    <row r="404" spans="3:7" ht="15" customHeight="1">
      <c r="C404" s="38" t="s">
        <v>9</v>
      </c>
      <c r="D404" s="37" t="s">
        <v>10</v>
      </c>
      <c r="E404" s="73">
        <v>2000</v>
      </c>
      <c r="F404" s="115">
        <v>0</v>
      </c>
      <c r="G404" s="61">
        <f>F404*E404</f>
        <v>0</v>
      </c>
    </row>
    <row r="405" spans="5:7" ht="15" customHeight="1">
      <c r="E405" s="73"/>
      <c r="F405" s="115"/>
      <c r="G405" s="61"/>
    </row>
    <row r="406" spans="2:6" ht="15" customHeight="1">
      <c r="B406" s="63" t="s">
        <v>76</v>
      </c>
      <c r="C406" s="38" t="s">
        <v>87</v>
      </c>
      <c r="F406" s="113"/>
    </row>
    <row r="407" spans="2:6" ht="15" customHeight="1">
      <c r="B407" s="63"/>
      <c r="C407" s="38" t="s">
        <v>106</v>
      </c>
      <c r="F407" s="113"/>
    </row>
    <row r="408" spans="3:6" ht="15" customHeight="1">
      <c r="C408" s="38" t="s">
        <v>107</v>
      </c>
      <c r="F408" s="113"/>
    </row>
    <row r="409" spans="3:6" ht="15" customHeight="1">
      <c r="C409" s="38" t="s">
        <v>108</v>
      </c>
      <c r="F409" s="113"/>
    </row>
    <row r="410" spans="3:6" ht="15" customHeight="1">
      <c r="C410" s="38" t="s">
        <v>182</v>
      </c>
      <c r="F410" s="113"/>
    </row>
    <row r="411" spans="3:6" ht="15" customHeight="1">
      <c r="C411" s="38" t="s">
        <v>183</v>
      </c>
      <c r="F411" s="113"/>
    </row>
    <row r="412" spans="3:6" ht="15" customHeight="1">
      <c r="C412" s="38" t="s">
        <v>184</v>
      </c>
      <c r="F412" s="113"/>
    </row>
    <row r="413" spans="3:6" ht="15" customHeight="1">
      <c r="C413" s="38" t="s">
        <v>185</v>
      </c>
      <c r="F413" s="113"/>
    </row>
    <row r="414" spans="3:6" ht="15" customHeight="1">
      <c r="C414" s="38" t="s">
        <v>186</v>
      </c>
      <c r="F414" s="113"/>
    </row>
    <row r="415" spans="3:6" ht="15" customHeight="1">
      <c r="C415" s="38" t="s">
        <v>187</v>
      </c>
      <c r="F415" s="113"/>
    </row>
    <row r="416" spans="3:6" ht="15" customHeight="1">
      <c r="C416" s="38" t="s">
        <v>118</v>
      </c>
      <c r="F416" s="113"/>
    </row>
    <row r="417" spans="3:6" ht="15" customHeight="1">
      <c r="C417" s="38" t="s">
        <v>119</v>
      </c>
      <c r="F417" s="113"/>
    </row>
    <row r="418" spans="3:6" ht="15" customHeight="1">
      <c r="C418" s="38" t="s">
        <v>15</v>
      </c>
      <c r="D418" s="37" t="s">
        <v>14</v>
      </c>
      <c r="E418" s="73">
        <f>E357+E378</f>
        <v>2462.985</v>
      </c>
      <c r="F418" s="113"/>
    </row>
    <row r="419" spans="3:6" ht="15" customHeight="1">
      <c r="C419" s="79" t="s">
        <v>41</v>
      </c>
      <c r="D419" s="37" t="s">
        <v>14</v>
      </c>
      <c r="E419" s="73">
        <f>E393+E400</f>
        <v>518.9326333333333</v>
      </c>
      <c r="F419" s="113"/>
    </row>
    <row r="420" spans="3:6" ht="15" customHeight="1">
      <c r="C420" s="79" t="s">
        <v>42</v>
      </c>
      <c r="D420" s="37" t="s">
        <v>14</v>
      </c>
      <c r="E420" s="73">
        <f>886.5*0.053</f>
        <v>46.9845</v>
      </c>
      <c r="F420" s="113"/>
    </row>
    <row r="421" spans="3:6" ht="15" customHeight="1">
      <c r="C421" s="79" t="s">
        <v>43</v>
      </c>
      <c r="D421" s="37" t="s">
        <v>14</v>
      </c>
      <c r="E421" s="73">
        <f>67/30*17</f>
        <v>37.96666666666667</v>
      </c>
      <c r="F421" s="113"/>
    </row>
    <row r="422" spans="3:6" ht="15" customHeight="1">
      <c r="C422" s="79" t="s">
        <v>44</v>
      </c>
      <c r="D422" s="37" t="s">
        <v>14</v>
      </c>
      <c r="E422" s="73">
        <f>E493+461</f>
        <v>1080.4</v>
      </c>
      <c r="F422" s="113"/>
    </row>
    <row r="423" spans="3:7" ht="15" customHeight="1">
      <c r="C423" s="38" t="s">
        <v>16</v>
      </c>
      <c r="D423" s="37" t="s">
        <v>14</v>
      </c>
      <c r="E423" s="73">
        <f>E418-E419-E420-E421-E422</f>
        <v>778.7012</v>
      </c>
      <c r="F423" s="115"/>
      <c r="G423" s="61"/>
    </row>
    <row r="424" spans="3:7" ht="15" customHeight="1">
      <c r="C424" s="38" t="s">
        <v>94</v>
      </c>
      <c r="D424" s="37" t="s">
        <v>14</v>
      </c>
      <c r="E424" s="73">
        <v>350</v>
      </c>
      <c r="F424" s="115">
        <v>0</v>
      </c>
      <c r="G424" s="61">
        <f>F424*E424</f>
        <v>0</v>
      </c>
    </row>
    <row r="425" spans="3:7" ht="15" customHeight="1">
      <c r="C425" s="38" t="s">
        <v>95</v>
      </c>
      <c r="D425" s="37" t="s">
        <v>14</v>
      </c>
      <c r="E425" s="73">
        <f>E423-E424</f>
        <v>428.7012</v>
      </c>
      <c r="F425" s="115">
        <v>0</v>
      </c>
      <c r="G425" s="61">
        <f>F425*E425</f>
        <v>0</v>
      </c>
    </row>
    <row r="426" ht="15" customHeight="1">
      <c r="F426" s="113"/>
    </row>
    <row r="427" spans="2:6" ht="15" customHeight="1">
      <c r="B427" s="63" t="s">
        <v>390</v>
      </c>
      <c r="C427" s="38" t="s">
        <v>77</v>
      </c>
      <c r="F427" s="113"/>
    </row>
    <row r="428" spans="3:7" ht="15" customHeight="1">
      <c r="C428" s="38" t="s">
        <v>78</v>
      </c>
      <c r="D428" s="37" t="s">
        <v>14</v>
      </c>
      <c r="E428" s="73">
        <f>E418-E424</f>
        <v>2112.985</v>
      </c>
      <c r="F428" s="115">
        <v>0</v>
      </c>
      <c r="G428" s="61">
        <f>F428*E428</f>
        <v>0</v>
      </c>
    </row>
    <row r="429" spans="5:7" ht="15" customHeight="1">
      <c r="E429" s="77"/>
      <c r="F429" s="115"/>
      <c r="G429" s="61"/>
    </row>
    <row r="430" spans="5:7" ht="15" customHeight="1" thickBot="1">
      <c r="E430" s="73"/>
      <c r="F430" s="115"/>
      <c r="G430" s="61"/>
    </row>
    <row r="431" spans="3:7" ht="18" customHeight="1" thickBot="1">
      <c r="C431" s="86" t="s">
        <v>17</v>
      </c>
      <c r="F431" s="113"/>
      <c r="G431" s="87">
        <f>SUM(G388:G428)</f>
        <v>0</v>
      </c>
    </row>
    <row r="432" spans="3:7" ht="15" customHeight="1">
      <c r="C432" s="72"/>
      <c r="F432" s="113"/>
      <c r="G432" s="76"/>
    </row>
    <row r="433" spans="3:7" ht="15" customHeight="1">
      <c r="C433" s="72"/>
      <c r="F433" s="113"/>
      <c r="G433" s="76"/>
    </row>
    <row r="434" spans="2:6" ht="15" customHeight="1">
      <c r="B434" s="37" t="s">
        <v>18</v>
      </c>
      <c r="C434" s="84" t="s">
        <v>19</v>
      </c>
      <c r="F434" s="113"/>
    </row>
    <row r="435" spans="3:6" ht="15" customHeight="1">
      <c r="C435" s="84"/>
      <c r="F435" s="113"/>
    </row>
    <row r="436" spans="2:7" ht="15" customHeight="1">
      <c r="B436" s="37" t="s">
        <v>2</v>
      </c>
      <c r="C436" s="38" t="s">
        <v>3</v>
      </c>
      <c r="D436" s="37" t="s">
        <v>4</v>
      </c>
      <c r="E436" s="37" t="s">
        <v>5</v>
      </c>
      <c r="F436" s="113" t="s">
        <v>13</v>
      </c>
      <c r="G436" s="37" t="s">
        <v>49</v>
      </c>
    </row>
    <row r="437" ht="15" customHeight="1">
      <c r="F437" s="113" t="s">
        <v>53</v>
      </c>
    </row>
    <row r="438" ht="15" customHeight="1">
      <c r="F438" s="113"/>
    </row>
    <row r="439" spans="2:6" ht="15" customHeight="1">
      <c r="B439" s="63" t="s">
        <v>32</v>
      </c>
      <c r="C439" s="38" t="s">
        <v>1169</v>
      </c>
      <c r="F439" s="113"/>
    </row>
    <row r="440" spans="3:6" ht="15" customHeight="1">
      <c r="C440" s="38" t="s">
        <v>317</v>
      </c>
      <c r="F440" s="113"/>
    </row>
    <row r="441" spans="3:6" ht="15" customHeight="1">
      <c r="C441" s="38" t="s">
        <v>318</v>
      </c>
      <c r="F441" s="113"/>
    </row>
    <row r="442" spans="3:6" ht="15" customHeight="1">
      <c r="C442" s="38" t="s">
        <v>195</v>
      </c>
      <c r="F442" s="113"/>
    </row>
    <row r="443" spans="3:6" ht="15" customHeight="1">
      <c r="C443" s="38" t="s">
        <v>196</v>
      </c>
      <c r="F443" s="113"/>
    </row>
    <row r="444" spans="3:7" ht="15" customHeight="1">
      <c r="C444" s="38" t="s">
        <v>197</v>
      </c>
      <c r="D444" s="37" t="s">
        <v>7</v>
      </c>
      <c r="E444" s="73">
        <f>F317</f>
        <v>886.5</v>
      </c>
      <c r="F444" s="115">
        <v>0</v>
      </c>
      <c r="G444" s="61">
        <f>F444*E444</f>
        <v>0</v>
      </c>
    </row>
    <row r="445" ht="15" customHeight="1">
      <c r="F445" s="113"/>
    </row>
    <row r="446" spans="2:7" ht="15" customHeight="1">
      <c r="B446" s="63" t="s">
        <v>45</v>
      </c>
      <c r="C446" s="38" t="s">
        <v>190</v>
      </c>
      <c r="F446" s="116"/>
      <c r="G446" s="78"/>
    </row>
    <row r="447" spans="3:6" ht="15" customHeight="1">
      <c r="C447" s="38" t="s">
        <v>1176</v>
      </c>
      <c r="F447" s="113"/>
    </row>
    <row r="448" spans="3:6" ht="15" customHeight="1">
      <c r="C448" s="38" t="s">
        <v>188</v>
      </c>
      <c r="F448" s="113"/>
    </row>
    <row r="449" spans="3:6" ht="15" customHeight="1">
      <c r="C449" s="38" t="s">
        <v>1152</v>
      </c>
      <c r="F449" s="113"/>
    </row>
    <row r="450" spans="3:6" ht="15" customHeight="1">
      <c r="C450" s="38" t="s">
        <v>189</v>
      </c>
      <c r="F450" s="113"/>
    </row>
    <row r="451" spans="3:7" ht="15" customHeight="1">
      <c r="C451" s="38" t="s">
        <v>319</v>
      </c>
      <c r="D451" s="37" t="s">
        <v>20</v>
      </c>
      <c r="E451" s="37">
        <v>5</v>
      </c>
      <c r="F451" s="115">
        <v>0</v>
      </c>
      <c r="G451" s="61">
        <f>F451*E451</f>
        <v>0</v>
      </c>
    </row>
    <row r="452" spans="6:7" ht="15" customHeight="1">
      <c r="F452" s="115"/>
      <c r="G452" s="61"/>
    </row>
    <row r="453" spans="2:7" ht="15" customHeight="1">
      <c r="B453" s="63" t="s">
        <v>46</v>
      </c>
      <c r="C453" s="38" t="s">
        <v>190</v>
      </c>
      <c r="F453" s="116"/>
      <c r="G453" s="78"/>
    </row>
    <row r="454" spans="3:6" ht="15" customHeight="1">
      <c r="C454" s="38" t="s">
        <v>1176</v>
      </c>
      <c r="F454" s="113"/>
    </row>
    <row r="455" spans="3:6" ht="15" customHeight="1">
      <c r="C455" s="38" t="s">
        <v>191</v>
      </c>
      <c r="F455" s="113"/>
    </row>
    <row r="456" spans="3:6" ht="15" customHeight="1">
      <c r="C456" s="38" t="s">
        <v>1153</v>
      </c>
      <c r="F456" s="113"/>
    </row>
    <row r="457" spans="3:6" ht="15" customHeight="1">
      <c r="C457" s="38" t="s">
        <v>192</v>
      </c>
      <c r="F457" s="113"/>
    </row>
    <row r="458" spans="3:6" ht="15" customHeight="1">
      <c r="C458" s="38" t="s">
        <v>193</v>
      </c>
      <c r="F458" s="113"/>
    </row>
    <row r="459" spans="3:7" ht="15" customHeight="1">
      <c r="C459" s="38" t="s">
        <v>320</v>
      </c>
      <c r="D459" s="37" t="s">
        <v>20</v>
      </c>
      <c r="E459" s="37">
        <v>1</v>
      </c>
      <c r="F459" s="115">
        <v>0</v>
      </c>
      <c r="G459" s="61">
        <f>F459*E459</f>
        <v>0</v>
      </c>
    </row>
    <row r="460" spans="6:7" ht="15" customHeight="1">
      <c r="F460" s="115"/>
      <c r="G460" s="61"/>
    </row>
    <row r="461" spans="2:7" ht="15" customHeight="1">
      <c r="B461" s="63" t="s">
        <v>33</v>
      </c>
      <c r="C461" s="38" t="s">
        <v>160</v>
      </c>
      <c r="F461" s="116"/>
      <c r="G461" s="78"/>
    </row>
    <row r="462" spans="3:6" ht="15" customHeight="1">
      <c r="C462" s="38" t="s">
        <v>1176</v>
      </c>
      <c r="F462" s="113"/>
    </row>
    <row r="463" spans="3:6" ht="15" customHeight="1">
      <c r="C463" s="38" t="s">
        <v>88</v>
      </c>
      <c r="F463" s="113"/>
    </row>
    <row r="464" spans="3:6" ht="15" customHeight="1">
      <c r="C464" s="38" t="s">
        <v>1154</v>
      </c>
      <c r="F464" s="113"/>
    </row>
    <row r="465" spans="3:6" ht="15" customHeight="1">
      <c r="C465" s="38" t="s">
        <v>89</v>
      </c>
      <c r="F465" s="113"/>
    </row>
    <row r="466" spans="3:6" ht="15" customHeight="1">
      <c r="C466" s="38" t="s">
        <v>40</v>
      </c>
      <c r="F466" s="113"/>
    </row>
    <row r="467" spans="3:7" ht="15" customHeight="1">
      <c r="C467" s="38" t="s">
        <v>194</v>
      </c>
      <c r="D467" s="37" t="s">
        <v>20</v>
      </c>
      <c r="E467" s="37">
        <v>1</v>
      </c>
      <c r="F467" s="115">
        <v>0</v>
      </c>
      <c r="G467" s="61">
        <f>F467*E467</f>
        <v>0</v>
      </c>
    </row>
    <row r="468" spans="6:7" ht="15" customHeight="1">
      <c r="F468" s="115"/>
      <c r="G468" s="61"/>
    </row>
    <row r="469" spans="2:7" ht="15" customHeight="1">
      <c r="B469" s="63" t="s">
        <v>47</v>
      </c>
      <c r="C469" s="38" t="s">
        <v>55</v>
      </c>
      <c r="F469" s="116"/>
      <c r="G469" s="78"/>
    </row>
    <row r="470" spans="2:7" ht="15" customHeight="1">
      <c r="B470" s="63"/>
      <c r="C470" s="38" t="s">
        <v>299</v>
      </c>
      <c r="F470" s="116"/>
      <c r="G470" s="78"/>
    </row>
    <row r="471" spans="2:7" ht="15" customHeight="1">
      <c r="B471" s="63"/>
      <c r="C471" s="38" t="s">
        <v>300</v>
      </c>
      <c r="F471" s="116"/>
      <c r="G471" s="78"/>
    </row>
    <row r="472" spans="3:6" ht="15" customHeight="1">
      <c r="C472" s="38" t="s">
        <v>301</v>
      </c>
      <c r="F472" s="113"/>
    </row>
    <row r="473" spans="3:6" ht="15" customHeight="1">
      <c r="C473" s="38" t="s">
        <v>1155</v>
      </c>
      <c r="F473" s="113"/>
    </row>
    <row r="474" spans="3:6" ht="15" customHeight="1">
      <c r="C474" s="38" t="s">
        <v>1156</v>
      </c>
      <c r="F474" s="113"/>
    </row>
    <row r="475" spans="3:6" ht="15" customHeight="1">
      <c r="C475" s="38" t="s">
        <v>302</v>
      </c>
      <c r="F475" s="113"/>
    </row>
    <row r="476" spans="3:6" ht="15" customHeight="1">
      <c r="C476" s="38" t="s">
        <v>303</v>
      </c>
      <c r="F476" s="113"/>
    </row>
    <row r="477" spans="3:6" ht="15" customHeight="1">
      <c r="C477" s="38" t="s">
        <v>305</v>
      </c>
      <c r="F477" s="113"/>
    </row>
    <row r="478" spans="3:7" ht="15" customHeight="1">
      <c r="C478" s="38" t="s">
        <v>304</v>
      </c>
      <c r="D478" s="37" t="s">
        <v>20</v>
      </c>
      <c r="E478" s="37">
        <v>19</v>
      </c>
      <c r="F478" s="116">
        <v>0</v>
      </c>
      <c r="G478" s="78">
        <f>F478*E478</f>
        <v>0</v>
      </c>
    </row>
    <row r="479" spans="5:7" ht="15" customHeight="1">
      <c r="E479" s="73"/>
      <c r="F479" s="115"/>
      <c r="G479" s="61"/>
    </row>
    <row r="480" spans="5:7" ht="15" customHeight="1" thickBot="1">
      <c r="E480" s="73"/>
      <c r="F480" s="115"/>
      <c r="G480" s="61"/>
    </row>
    <row r="481" spans="2:7" ht="18" customHeight="1" thickBot="1">
      <c r="B481" s="63"/>
      <c r="C481" s="86" t="s">
        <v>174</v>
      </c>
      <c r="F481" s="113"/>
      <c r="G481" s="87">
        <f>SUM(G443:G479)</f>
        <v>0</v>
      </c>
    </row>
    <row r="482" spans="2:7" ht="15" customHeight="1">
      <c r="B482" s="63"/>
      <c r="C482" s="88"/>
      <c r="F482" s="113"/>
      <c r="G482" s="76"/>
    </row>
    <row r="483" spans="5:7" ht="15" customHeight="1">
      <c r="E483" s="73"/>
      <c r="F483" s="115"/>
      <c r="G483" s="61"/>
    </row>
    <row r="484" spans="2:6" ht="15" customHeight="1">
      <c r="B484" s="37" t="s">
        <v>21</v>
      </c>
      <c r="C484" s="84" t="s">
        <v>22</v>
      </c>
      <c r="F484" s="113"/>
    </row>
    <row r="485" ht="15" customHeight="1">
      <c r="F485" s="113"/>
    </row>
    <row r="486" spans="2:7" ht="15" customHeight="1">
      <c r="B486" s="37" t="s">
        <v>2</v>
      </c>
      <c r="C486" s="38" t="s">
        <v>3</v>
      </c>
      <c r="D486" s="37" t="s">
        <v>4</v>
      </c>
      <c r="E486" s="37" t="s">
        <v>5</v>
      </c>
      <c r="F486" s="113" t="s">
        <v>13</v>
      </c>
      <c r="G486" s="37" t="s">
        <v>49</v>
      </c>
    </row>
    <row r="487" ht="15" customHeight="1">
      <c r="F487" s="113" t="s">
        <v>53</v>
      </c>
    </row>
    <row r="488" ht="15" customHeight="1">
      <c r="F488" s="113"/>
    </row>
    <row r="489" spans="2:6" ht="15" customHeight="1">
      <c r="B489" s="63" t="s">
        <v>36</v>
      </c>
      <c r="C489" s="38" t="s">
        <v>56</v>
      </c>
      <c r="F489" s="113"/>
    </row>
    <row r="490" spans="3:6" ht="15" customHeight="1">
      <c r="C490" s="38" t="s">
        <v>57</v>
      </c>
      <c r="F490" s="113"/>
    </row>
    <row r="491" spans="3:7" ht="15" customHeight="1">
      <c r="C491" s="38" t="s">
        <v>58</v>
      </c>
      <c r="F491" s="115"/>
      <c r="G491" s="61"/>
    </row>
    <row r="492" spans="3:7" ht="15" customHeight="1">
      <c r="C492" s="38" t="s">
        <v>1150</v>
      </c>
      <c r="F492" s="115"/>
      <c r="G492" s="61"/>
    </row>
    <row r="493" spans="3:7" ht="15" customHeight="1">
      <c r="C493" s="38" t="s">
        <v>59</v>
      </c>
      <c r="D493" s="37" t="s">
        <v>14</v>
      </c>
      <c r="E493" s="37">
        <f>E336*0.4*0.95</f>
        <v>619.4</v>
      </c>
      <c r="F493" s="115">
        <v>0</v>
      </c>
      <c r="G493" s="61">
        <f>F493*E493</f>
        <v>0</v>
      </c>
    </row>
    <row r="494" spans="6:7" ht="15" customHeight="1">
      <c r="F494" s="115"/>
      <c r="G494" s="61"/>
    </row>
    <row r="495" spans="2:6" ht="15" customHeight="1">
      <c r="B495" s="63" t="s">
        <v>37</v>
      </c>
      <c r="C495" s="38" t="s">
        <v>60</v>
      </c>
      <c r="F495" s="113"/>
    </row>
    <row r="496" spans="3:6" ht="15" customHeight="1">
      <c r="C496" s="38" t="s">
        <v>61</v>
      </c>
      <c r="F496" s="113"/>
    </row>
    <row r="497" spans="3:7" ht="15" customHeight="1">
      <c r="C497" s="38" t="s">
        <v>58</v>
      </c>
      <c r="F497" s="115"/>
      <c r="G497" s="61"/>
    </row>
    <row r="498" spans="3:7" ht="15" customHeight="1">
      <c r="C498" s="38" t="s">
        <v>1151</v>
      </c>
      <c r="F498" s="115"/>
      <c r="G498" s="61"/>
    </row>
    <row r="499" spans="3:7" ht="15" customHeight="1">
      <c r="C499" s="38" t="s">
        <v>59</v>
      </c>
      <c r="D499" s="37" t="s">
        <v>14</v>
      </c>
      <c r="E499" s="37">
        <f>E336*0.1*1.1</f>
        <v>179.3</v>
      </c>
      <c r="F499" s="115">
        <v>0</v>
      </c>
      <c r="G499" s="61">
        <f>F499*E499</f>
        <v>0</v>
      </c>
    </row>
    <row r="500" spans="6:7" ht="15" customHeight="1">
      <c r="F500" s="115"/>
      <c r="G500" s="61"/>
    </row>
    <row r="501" spans="2:6" ht="15" customHeight="1">
      <c r="B501" s="63" t="s">
        <v>38</v>
      </c>
      <c r="C501" s="89" t="s">
        <v>62</v>
      </c>
      <c r="F501" s="113"/>
    </row>
    <row r="502" spans="2:7" ht="15" customHeight="1">
      <c r="B502" s="63"/>
      <c r="C502" s="89" t="s">
        <v>63</v>
      </c>
      <c r="E502" s="73"/>
      <c r="F502" s="115"/>
      <c r="G502" s="61"/>
    </row>
    <row r="503" spans="3:6" ht="15" customHeight="1">
      <c r="C503" s="89" t="s">
        <v>235</v>
      </c>
      <c r="F503" s="113"/>
    </row>
    <row r="504" spans="3:6" ht="15" customHeight="1">
      <c r="C504" s="89" t="s">
        <v>64</v>
      </c>
      <c r="F504" s="113"/>
    </row>
    <row r="505" spans="3:6" ht="15" customHeight="1">
      <c r="C505" s="89" t="s">
        <v>65</v>
      </c>
      <c r="F505" s="113"/>
    </row>
    <row r="506" spans="3:6" ht="15" customHeight="1">
      <c r="C506" s="89" t="s">
        <v>70</v>
      </c>
      <c r="F506" s="113"/>
    </row>
    <row r="507" spans="3:6" ht="15" customHeight="1">
      <c r="C507" s="89" t="s">
        <v>66</v>
      </c>
      <c r="F507" s="113"/>
    </row>
    <row r="508" spans="3:6" ht="15" customHeight="1">
      <c r="C508" s="89" t="s">
        <v>67</v>
      </c>
      <c r="F508" s="113"/>
    </row>
    <row r="509" spans="3:6" ht="15" customHeight="1">
      <c r="C509" s="89" t="s">
        <v>68</v>
      </c>
      <c r="F509" s="113"/>
    </row>
    <row r="510" spans="3:7" ht="15" customHeight="1">
      <c r="C510" s="89" t="s">
        <v>69</v>
      </c>
      <c r="D510" s="37" t="s">
        <v>10</v>
      </c>
      <c r="E510" s="73">
        <f>E336</f>
        <v>1630</v>
      </c>
      <c r="F510" s="115">
        <v>0</v>
      </c>
      <c r="G510" s="61">
        <f>F510*E510</f>
        <v>0</v>
      </c>
    </row>
    <row r="511" spans="3:6" ht="15" customHeight="1">
      <c r="C511" s="89"/>
      <c r="F511" s="113"/>
    </row>
    <row r="512" spans="2:7" ht="15" customHeight="1">
      <c r="B512" s="63" t="s">
        <v>39</v>
      </c>
      <c r="C512" s="38" t="s">
        <v>23</v>
      </c>
      <c r="D512" s="37" t="s">
        <v>10</v>
      </c>
      <c r="E512" s="73">
        <v>600</v>
      </c>
      <c r="F512" s="114">
        <v>0</v>
      </c>
      <c r="G512" s="74">
        <f>F512*E512</f>
        <v>0</v>
      </c>
    </row>
    <row r="513" spans="5:7" ht="15" customHeight="1">
      <c r="E513" s="73"/>
      <c r="F513" s="115"/>
      <c r="G513" s="61"/>
    </row>
    <row r="514" spans="5:7" ht="15" customHeight="1" thickBot="1">
      <c r="E514" s="73"/>
      <c r="F514" s="115"/>
      <c r="G514" s="61"/>
    </row>
    <row r="515" spans="3:7" ht="19.5" customHeight="1" thickBot="1">
      <c r="C515" s="86" t="s">
        <v>175</v>
      </c>
      <c r="F515" s="113"/>
      <c r="G515" s="87">
        <f>SUM(G492:G512)</f>
        <v>0</v>
      </c>
    </row>
    <row r="516" spans="3:7" ht="15" customHeight="1">
      <c r="C516" s="88"/>
      <c r="F516" s="113"/>
      <c r="G516" s="76"/>
    </row>
    <row r="517" spans="3:7" ht="15" customHeight="1" thickBot="1">
      <c r="C517" s="88"/>
      <c r="F517" s="113"/>
      <c r="G517" s="76"/>
    </row>
    <row r="518" spans="3:7" ht="19.5" customHeight="1" thickBot="1">
      <c r="C518" s="92" t="s">
        <v>199</v>
      </c>
      <c r="E518" s="93" t="s">
        <v>7</v>
      </c>
      <c r="F518" s="118">
        <v>257</v>
      </c>
      <c r="G518" s="61"/>
    </row>
    <row r="519" spans="3:7" ht="15" customHeight="1">
      <c r="C519" s="95"/>
      <c r="E519" s="93"/>
      <c r="F519" s="118"/>
      <c r="G519" s="61"/>
    </row>
    <row r="520" spans="5:7" ht="15" customHeight="1">
      <c r="E520" s="73"/>
      <c r="F520" s="115"/>
      <c r="G520" s="61"/>
    </row>
    <row r="521" spans="2:6" ht="15" customHeight="1">
      <c r="B521" s="37" t="s">
        <v>0</v>
      </c>
      <c r="C521" s="59" t="s">
        <v>1</v>
      </c>
      <c r="D521" s="39"/>
      <c r="F521" s="113"/>
    </row>
    <row r="522" ht="15" customHeight="1">
      <c r="F522" s="113"/>
    </row>
    <row r="523" spans="2:7" ht="15" customHeight="1">
      <c r="B523" s="37" t="s">
        <v>2</v>
      </c>
      <c r="C523" s="38" t="s">
        <v>3</v>
      </c>
      <c r="D523" s="37" t="s">
        <v>4</v>
      </c>
      <c r="E523" s="37" t="s">
        <v>5</v>
      </c>
      <c r="F523" s="113" t="s">
        <v>6</v>
      </c>
      <c r="G523" s="37" t="s">
        <v>49</v>
      </c>
    </row>
    <row r="524" ht="15" customHeight="1">
      <c r="F524" s="113" t="s">
        <v>48</v>
      </c>
    </row>
    <row r="525" ht="15" customHeight="1">
      <c r="F525" s="113"/>
    </row>
    <row r="526" spans="2:6" ht="15" customHeight="1">
      <c r="B526" s="63" t="s">
        <v>142</v>
      </c>
      <c r="C526" s="38" t="s">
        <v>134</v>
      </c>
      <c r="F526" s="113"/>
    </row>
    <row r="527" spans="3:6" ht="15" customHeight="1">
      <c r="C527" s="38" t="s">
        <v>137</v>
      </c>
      <c r="F527" s="113"/>
    </row>
    <row r="528" spans="3:6" ht="15" customHeight="1">
      <c r="C528" s="38" t="s">
        <v>135</v>
      </c>
      <c r="F528" s="113"/>
    </row>
    <row r="529" spans="3:6" ht="15" customHeight="1">
      <c r="C529" s="38" t="s">
        <v>136</v>
      </c>
      <c r="F529" s="113"/>
    </row>
    <row r="530" spans="3:7" ht="15" customHeight="1">
      <c r="C530" s="38" t="s">
        <v>138</v>
      </c>
      <c r="D530" s="37" t="s">
        <v>7</v>
      </c>
      <c r="E530" s="73">
        <f>F518</f>
        <v>257</v>
      </c>
      <c r="F530" s="114">
        <v>0</v>
      </c>
      <c r="G530" s="61">
        <f>E530*F530</f>
        <v>0</v>
      </c>
    </row>
    <row r="531" ht="15" customHeight="1">
      <c r="F531" s="113"/>
    </row>
    <row r="532" spans="2:6" ht="15" customHeight="1">
      <c r="B532" s="63" t="s">
        <v>24</v>
      </c>
      <c r="C532" s="38" t="s">
        <v>139</v>
      </c>
      <c r="F532" s="113"/>
    </row>
    <row r="533" spans="3:6" ht="15" customHeight="1">
      <c r="C533" s="38" t="s">
        <v>140</v>
      </c>
      <c r="F533" s="113"/>
    </row>
    <row r="534" spans="3:7" ht="15" customHeight="1">
      <c r="C534" s="38" t="s">
        <v>141</v>
      </c>
      <c r="D534" s="37" t="s">
        <v>8</v>
      </c>
      <c r="E534" s="37">
        <v>12</v>
      </c>
      <c r="F534" s="115">
        <v>0</v>
      </c>
      <c r="G534" s="61">
        <f>E534*F534</f>
        <v>0</v>
      </c>
    </row>
    <row r="535" ht="15" customHeight="1">
      <c r="F535" s="113"/>
    </row>
    <row r="536" spans="2:6" ht="15" customHeight="1">
      <c r="B536" s="63" t="s">
        <v>25</v>
      </c>
      <c r="C536" s="38" t="s">
        <v>80</v>
      </c>
      <c r="F536" s="113"/>
    </row>
    <row r="537" spans="3:7" ht="15" customHeight="1">
      <c r="C537" s="38" t="s">
        <v>79</v>
      </c>
      <c r="F537" s="113"/>
      <c r="G537" s="61"/>
    </row>
    <row r="538" spans="3:7" ht="15" customHeight="1">
      <c r="C538" s="38" t="s">
        <v>78</v>
      </c>
      <c r="D538" s="37" t="s">
        <v>10</v>
      </c>
      <c r="E538" s="73">
        <f>F518*2.8</f>
        <v>719.5999999999999</v>
      </c>
      <c r="F538" s="115">
        <v>0</v>
      </c>
      <c r="G538" s="61">
        <f>E538*F538</f>
        <v>0</v>
      </c>
    </row>
    <row r="539" spans="5:7" ht="15" customHeight="1">
      <c r="E539" s="73"/>
      <c r="F539" s="115"/>
      <c r="G539" s="61"/>
    </row>
    <row r="540" spans="3:7" ht="15" customHeight="1" thickBot="1">
      <c r="C540" s="88"/>
      <c r="F540" s="113"/>
      <c r="G540" s="76"/>
    </row>
    <row r="541" spans="3:7" ht="18" customHeight="1" thickBot="1">
      <c r="C541" s="92" t="s">
        <v>173</v>
      </c>
      <c r="F541" s="113"/>
      <c r="G541" s="87">
        <f>SUM(G527:G539)</f>
        <v>0</v>
      </c>
    </row>
    <row r="542" spans="3:7" ht="15" customHeight="1">
      <c r="C542" s="72"/>
      <c r="F542" s="113"/>
      <c r="G542" s="76"/>
    </row>
    <row r="543" spans="3:7" ht="15" customHeight="1">
      <c r="C543" s="88"/>
      <c r="F543" s="113"/>
      <c r="G543" s="76"/>
    </row>
    <row r="544" spans="2:6" ht="15" customHeight="1">
      <c r="B544" s="37" t="s">
        <v>11</v>
      </c>
      <c r="C544" s="59" t="s">
        <v>12</v>
      </c>
      <c r="F544" s="113"/>
    </row>
    <row r="545" spans="3:6" ht="15" customHeight="1">
      <c r="C545" s="59"/>
      <c r="F545" s="113"/>
    </row>
    <row r="546" spans="2:7" ht="15" customHeight="1">
      <c r="B546" s="37" t="s">
        <v>2</v>
      </c>
      <c r="C546" s="38" t="s">
        <v>3</v>
      </c>
      <c r="D546" s="37" t="s">
        <v>4</v>
      </c>
      <c r="E546" s="37" t="s">
        <v>5</v>
      </c>
      <c r="F546" s="113" t="s">
        <v>13</v>
      </c>
      <c r="G546" s="37" t="s">
        <v>49</v>
      </c>
    </row>
    <row r="547" ht="15" customHeight="1">
      <c r="F547" s="113" t="s">
        <v>53</v>
      </c>
    </row>
    <row r="548" spans="3:7" ht="15" customHeight="1">
      <c r="C548" s="88"/>
      <c r="F548" s="113"/>
      <c r="G548" s="76"/>
    </row>
    <row r="549" spans="2:6" ht="15" customHeight="1">
      <c r="B549" s="63" t="s">
        <v>26</v>
      </c>
      <c r="C549" s="38" t="s">
        <v>102</v>
      </c>
      <c r="F549" s="113"/>
    </row>
    <row r="550" spans="3:6" ht="15" customHeight="1">
      <c r="C550" s="38" t="s">
        <v>124</v>
      </c>
      <c r="F550" s="113"/>
    </row>
    <row r="551" spans="3:6" ht="15" customHeight="1">
      <c r="C551" s="38" t="s">
        <v>112</v>
      </c>
      <c r="F551" s="113"/>
    </row>
    <row r="552" spans="3:6" ht="15" customHeight="1">
      <c r="C552" s="38" t="s">
        <v>103</v>
      </c>
      <c r="F552" s="113"/>
    </row>
    <row r="553" spans="3:6" ht="15" customHeight="1">
      <c r="C553" s="38" t="s">
        <v>105</v>
      </c>
      <c r="F553" s="113"/>
    </row>
    <row r="554" spans="3:6" ht="15" customHeight="1">
      <c r="C554" s="38" t="s">
        <v>122</v>
      </c>
      <c r="F554" s="113"/>
    </row>
    <row r="555" spans="3:6" ht="15" customHeight="1">
      <c r="C555" s="38" t="s">
        <v>84</v>
      </c>
      <c r="F555" s="113"/>
    </row>
    <row r="556" spans="3:6" ht="15" customHeight="1">
      <c r="C556" s="38" t="s">
        <v>86</v>
      </c>
      <c r="F556" s="113"/>
    </row>
    <row r="557" spans="3:6" ht="15" customHeight="1">
      <c r="C557" s="38" t="s">
        <v>150</v>
      </c>
      <c r="F557" s="113"/>
    </row>
    <row r="558" spans="3:6" ht="15" customHeight="1">
      <c r="C558" s="38" t="s">
        <v>321</v>
      </c>
      <c r="F558" s="113"/>
    </row>
    <row r="559" spans="3:7" ht="15" customHeight="1">
      <c r="C559" s="38" t="s">
        <v>101</v>
      </c>
      <c r="D559" s="37" t="s">
        <v>14</v>
      </c>
      <c r="E559" s="73">
        <f>F518*0.9*2.3*1.05</f>
        <v>558.5895</v>
      </c>
      <c r="F559" s="115">
        <v>0</v>
      </c>
      <c r="G559" s="61">
        <f>F559*E559</f>
        <v>0</v>
      </c>
    </row>
    <row r="560" spans="5:7" ht="15" customHeight="1">
      <c r="E560" s="73"/>
      <c r="F560" s="115"/>
      <c r="G560" s="61"/>
    </row>
    <row r="561" spans="2:6" ht="15" customHeight="1">
      <c r="B561" s="63" t="s">
        <v>27</v>
      </c>
      <c r="C561" s="38" t="s">
        <v>81</v>
      </c>
      <c r="F561" s="113"/>
    </row>
    <row r="562" spans="3:6" ht="15" customHeight="1">
      <c r="C562" s="38" t="s">
        <v>82</v>
      </c>
      <c r="F562" s="113"/>
    </row>
    <row r="563" spans="3:7" ht="15" customHeight="1">
      <c r="C563" s="38" t="s">
        <v>200</v>
      </c>
      <c r="D563" s="37" t="s">
        <v>10</v>
      </c>
      <c r="E563" s="73">
        <f>F518*0.5</f>
        <v>128.5</v>
      </c>
      <c r="F563" s="114">
        <v>0</v>
      </c>
      <c r="G563" s="74">
        <f>F563*E563</f>
        <v>0</v>
      </c>
    </row>
    <row r="564" spans="5:7" ht="15" customHeight="1">
      <c r="E564" s="77"/>
      <c r="F564" s="114"/>
      <c r="G564" s="74"/>
    </row>
    <row r="565" spans="2:6" ht="15" customHeight="1">
      <c r="B565" s="63" t="s">
        <v>28</v>
      </c>
      <c r="C565" s="38" t="s">
        <v>92</v>
      </c>
      <c r="F565" s="113"/>
    </row>
    <row r="566" spans="3:6" ht="15" customHeight="1">
      <c r="C566" s="38" t="s">
        <v>93</v>
      </c>
      <c r="F566" s="113"/>
    </row>
    <row r="567" spans="3:6" ht="15" customHeight="1">
      <c r="C567" s="38" t="s">
        <v>130</v>
      </c>
      <c r="F567" s="113"/>
    </row>
    <row r="568" spans="3:6" ht="15" customHeight="1">
      <c r="C568" s="38" t="s">
        <v>131</v>
      </c>
      <c r="F568" s="113"/>
    </row>
    <row r="569" spans="3:6" ht="15" customHeight="1">
      <c r="C569" s="38" t="s">
        <v>116</v>
      </c>
      <c r="F569" s="113"/>
    </row>
    <row r="570" spans="3:7" ht="15" customHeight="1">
      <c r="C570" s="38" t="s">
        <v>201</v>
      </c>
      <c r="D570" s="37" t="s">
        <v>14</v>
      </c>
      <c r="E570" s="73">
        <f>E563*0.13*1.05</f>
        <v>17.540250000000004</v>
      </c>
      <c r="F570" s="115">
        <v>0</v>
      </c>
      <c r="G570" s="61">
        <f>F570*E570</f>
        <v>0</v>
      </c>
    </row>
    <row r="571" spans="5:7" ht="15" customHeight="1">
      <c r="E571" s="73"/>
      <c r="F571" s="115"/>
      <c r="G571" s="61"/>
    </row>
    <row r="572" spans="2:6" ht="15" customHeight="1">
      <c r="B572" s="63" t="s">
        <v>29</v>
      </c>
      <c r="C572" s="38" t="s">
        <v>113</v>
      </c>
      <c r="F572" s="113"/>
    </row>
    <row r="573" spans="3:6" ht="15" customHeight="1">
      <c r="C573" s="38" t="s">
        <v>114</v>
      </c>
      <c r="F573" s="113"/>
    </row>
    <row r="574" spans="3:6" ht="15" customHeight="1">
      <c r="C574" s="38" t="s">
        <v>115</v>
      </c>
      <c r="F574" s="113"/>
    </row>
    <row r="575" spans="3:6" ht="15" customHeight="1">
      <c r="C575" s="38" t="s">
        <v>129</v>
      </c>
      <c r="F575" s="113"/>
    </row>
    <row r="576" spans="3:6" ht="15" customHeight="1">
      <c r="C576" s="38" t="s">
        <v>202</v>
      </c>
      <c r="F576" s="113"/>
    </row>
    <row r="577" spans="3:7" ht="15" customHeight="1">
      <c r="C577" s="38" t="s">
        <v>132</v>
      </c>
      <c r="D577" s="37" t="s">
        <v>14</v>
      </c>
      <c r="E577" s="73">
        <f>(E563*0.65*1.1)-E597-E598</f>
        <v>67.78250000000001</v>
      </c>
      <c r="F577" s="115">
        <v>0</v>
      </c>
      <c r="G577" s="61">
        <f>F577*E577</f>
        <v>0</v>
      </c>
    </row>
    <row r="578" spans="5:7" ht="15" customHeight="1">
      <c r="E578" s="73"/>
      <c r="F578" s="115"/>
      <c r="G578" s="61"/>
    </row>
    <row r="579" spans="2:7" ht="15" customHeight="1">
      <c r="B579" s="63" t="s">
        <v>30</v>
      </c>
      <c r="C579" s="38" t="s">
        <v>90</v>
      </c>
      <c r="E579" s="73"/>
      <c r="F579" s="115"/>
      <c r="G579" s="61"/>
    </row>
    <row r="580" spans="3:7" ht="15" customHeight="1">
      <c r="C580" s="38" t="s">
        <v>91</v>
      </c>
      <c r="E580" s="73"/>
      <c r="F580" s="115"/>
      <c r="G580" s="61"/>
    </row>
    <row r="581" spans="3:7" ht="15" customHeight="1">
      <c r="C581" s="38" t="s">
        <v>9</v>
      </c>
      <c r="D581" s="37" t="s">
        <v>10</v>
      </c>
      <c r="E581" s="73">
        <v>700</v>
      </c>
      <c r="F581" s="115">
        <v>0</v>
      </c>
      <c r="G581" s="61">
        <f>F581*E581</f>
        <v>0</v>
      </c>
    </row>
    <row r="582" spans="5:7" ht="15" customHeight="1">
      <c r="E582" s="73"/>
      <c r="F582" s="115"/>
      <c r="G582" s="61"/>
    </row>
    <row r="583" spans="2:6" ht="15" customHeight="1">
      <c r="B583" s="63" t="s">
        <v>31</v>
      </c>
      <c r="C583" s="38" t="s">
        <v>87</v>
      </c>
      <c r="F583" s="113"/>
    </row>
    <row r="584" spans="2:6" ht="15" customHeight="1">
      <c r="B584" s="63"/>
      <c r="C584" s="38" t="s">
        <v>106</v>
      </c>
      <c r="F584" s="113"/>
    </row>
    <row r="585" spans="3:6" ht="15" customHeight="1">
      <c r="C585" s="38" t="s">
        <v>107</v>
      </c>
      <c r="F585" s="113"/>
    </row>
    <row r="586" spans="3:6" ht="15" customHeight="1">
      <c r="C586" s="38" t="s">
        <v>120</v>
      </c>
      <c r="F586" s="113"/>
    </row>
    <row r="587" spans="3:6" ht="15" customHeight="1">
      <c r="C587" s="38" t="s">
        <v>204</v>
      </c>
      <c r="F587" s="113"/>
    </row>
    <row r="588" spans="3:6" ht="15" customHeight="1">
      <c r="C588" s="38" t="s">
        <v>183</v>
      </c>
      <c r="F588" s="113"/>
    </row>
    <row r="589" spans="3:6" ht="15" customHeight="1">
      <c r="C589" s="38" t="s">
        <v>205</v>
      </c>
      <c r="F589" s="113"/>
    </row>
    <row r="590" spans="3:6" ht="15" customHeight="1">
      <c r="C590" s="38" t="s">
        <v>111</v>
      </c>
      <c r="F590" s="113"/>
    </row>
    <row r="591" spans="3:6" ht="15" customHeight="1">
      <c r="C591" s="38" t="s">
        <v>121</v>
      </c>
      <c r="F591" s="113"/>
    </row>
    <row r="592" spans="3:6" ht="15" customHeight="1">
      <c r="C592" s="38" t="s">
        <v>117</v>
      </c>
      <c r="F592" s="113"/>
    </row>
    <row r="593" spans="3:6" ht="15" customHeight="1">
      <c r="C593" s="38" t="s">
        <v>118</v>
      </c>
      <c r="F593" s="113"/>
    </row>
    <row r="594" spans="3:6" ht="15" customHeight="1">
      <c r="C594" s="38" t="s">
        <v>119</v>
      </c>
      <c r="F594" s="113"/>
    </row>
    <row r="595" spans="3:6" ht="15" customHeight="1">
      <c r="C595" s="38" t="s">
        <v>15</v>
      </c>
      <c r="D595" s="37" t="s">
        <v>14</v>
      </c>
      <c r="E595" s="73">
        <f>E559</f>
        <v>558.5895</v>
      </c>
      <c r="F595" s="113"/>
    </row>
    <row r="596" spans="3:6" ht="15" customHeight="1">
      <c r="C596" s="79" t="s">
        <v>41</v>
      </c>
      <c r="D596" s="37" t="s">
        <v>14</v>
      </c>
      <c r="E596" s="73">
        <f>E570+E577</f>
        <v>85.32275000000001</v>
      </c>
      <c r="F596" s="113"/>
    </row>
    <row r="597" spans="3:6" ht="15" customHeight="1">
      <c r="C597" s="79" t="s">
        <v>42</v>
      </c>
      <c r="D597" s="37" t="s">
        <v>14</v>
      </c>
      <c r="E597" s="73">
        <f>115*0.053</f>
        <v>6.095</v>
      </c>
      <c r="F597" s="113"/>
    </row>
    <row r="598" spans="3:6" ht="15" customHeight="1">
      <c r="C598" s="79" t="s">
        <v>43</v>
      </c>
      <c r="D598" s="37" t="s">
        <v>14</v>
      </c>
      <c r="E598" s="73">
        <f>9*2</f>
        <v>18</v>
      </c>
      <c r="F598" s="113"/>
    </row>
    <row r="599" spans="3:6" ht="15" customHeight="1">
      <c r="C599" s="79" t="s">
        <v>44</v>
      </c>
      <c r="D599" s="37" t="s">
        <v>14</v>
      </c>
      <c r="E599" s="73">
        <f>E663+E669</f>
        <v>237.46800000000002</v>
      </c>
      <c r="F599" s="113"/>
    </row>
    <row r="600" spans="3:7" ht="15" customHeight="1">
      <c r="C600" s="38" t="s">
        <v>16</v>
      </c>
      <c r="D600" s="37" t="s">
        <v>14</v>
      </c>
      <c r="E600" s="73">
        <f>E595-E596-E597-E598-E599</f>
        <v>211.70374999999996</v>
      </c>
      <c r="F600" s="115"/>
      <c r="G600" s="61"/>
    </row>
    <row r="601" spans="3:7" ht="15" customHeight="1">
      <c r="C601" s="38" t="s">
        <v>94</v>
      </c>
      <c r="D601" s="37" t="s">
        <v>14</v>
      </c>
      <c r="E601" s="73">
        <v>70</v>
      </c>
      <c r="F601" s="115">
        <v>0</v>
      </c>
      <c r="G601" s="61">
        <f>F601*E601</f>
        <v>0</v>
      </c>
    </row>
    <row r="602" spans="3:7" ht="15" customHeight="1">
      <c r="C602" s="38" t="s">
        <v>95</v>
      </c>
      <c r="D602" s="37" t="s">
        <v>14</v>
      </c>
      <c r="E602" s="73">
        <f>E600-E601</f>
        <v>141.70374999999996</v>
      </c>
      <c r="F602" s="115">
        <v>0</v>
      </c>
      <c r="G602" s="61">
        <f>F602*E602</f>
        <v>0</v>
      </c>
    </row>
    <row r="603" spans="5:7" ht="15" customHeight="1">
      <c r="E603" s="73"/>
      <c r="F603" s="115"/>
      <c r="G603" s="61"/>
    </row>
    <row r="604" spans="2:6" ht="15" customHeight="1">
      <c r="B604" s="63" t="s">
        <v>50</v>
      </c>
      <c r="C604" s="38" t="s">
        <v>77</v>
      </c>
      <c r="F604" s="113"/>
    </row>
    <row r="605" spans="3:7" ht="15" customHeight="1">
      <c r="C605" s="38" t="s">
        <v>78</v>
      </c>
      <c r="D605" s="37" t="s">
        <v>14</v>
      </c>
      <c r="E605" s="73">
        <f>E595-E601</f>
        <v>488.58950000000004</v>
      </c>
      <c r="F605" s="115">
        <v>0</v>
      </c>
      <c r="G605" s="61">
        <f>F605*E605</f>
        <v>0</v>
      </c>
    </row>
    <row r="606" spans="5:7" ht="15" customHeight="1">
      <c r="E606" s="73"/>
      <c r="F606" s="115"/>
      <c r="G606" s="61"/>
    </row>
    <row r="607" spans="5:7" ht="15" customHeight="1" thickBot="1">
      <c r="E607" s="73"/>
      <c r="F607" s="115"/>
      <c r="G607" s="61"/>
    </row>
    <row r="608" spans="2:7" ht="19.5" customHeight="1" thickBot="1">
      <c r="B608" s="96"/>
      <c r="C608" s="75" t="s">
        <v>17</v>
      </c>
      <c r="F608" s="113"/>
      <c r="G608" s="76">
        <f>SUM(G553:G606)</f>
        <v>0</v>
      </c>
    </row>
    <row r="609" spans="2:7" ht="15" customHeight="1">
      <c r="B609" s="97"/>
      <c r="C609" s="72"/>
      <c r="F609" s="113"/>
      <c r="G609" s="76"/>
    </row>
    <row r="610" spans="2:7" ht="15" customHeight="1">
      <c r="B610" s="97"/>
      <c r="C610" s="72"/>
      <c r="F610" s="113"/>
      <c r="G610" s="76"/>
    </row>
    <row r="611" spans="2:6" ht="15" customHeight="1">
      <c r="B611" s="37" t="s">
        <v>18</v>
      </c>
      <c r="C611" s="84" t="s">
        <v>19</v>
      </c>
      <c r="F611" s="113"/>
    </row>
    <row r="612" spans="3:6" ht="15" customHeight="1">
      <c r="C612" s="84"/>
      <c r="F612" s="113"/>
    </row>
    <row r="613" spans="2:7" ht="15" customHeight="1">
      <c r="B613" s="37" t="s">
        <v>2</v>
      </c>
      <c r="C613" s="38" t="s">
        <v>3</v>
      </c>
      <c r="D613" s="37" t="s">
        <v>4</v>
      </c>
      <c r="E613" s="37" t="s">
        <v>5</v>
      </c>
      <c r="F613" s="113" t="s">
        <v>13</v>
      </c>
      <c r="G613" s="37" t="s">
        <v>49</v>
      </c>
    </row>
    <row r="614" ht="15" customHeight="1">
      <c r="F614" s="113" t="s">
        <v>53</v>
      </c>
    </row>
    <row r="615" ht="15" customHeight="1">
      <c r="F615" s="113"/>
    </row>
    <row r="616" spans="2:6" ht="15" customHeight="1">
      <c r="B616" s="63" t="s">
        <v>32</v>
      </c>
      <c r="C616" s="38" t="s">
        <v>1169</v>
      </c>
      <c r="F616" s="113"/>
    </row>
    <row r="617" spans="3:6" ht="15" customHeight="1">
      <c r="C617" s="38" t="s">
        <v>317</v>
      </c>
      <c r="F617" s="113"/>
    </row>
    <row r="618" spans="3:6" ht="15" customHeight="1">
      <c r="C618" s="38" t="s">
        <v>318</v>
      </c>
      <c r="F618" s="113"/>
    </row>
    <row r="619" spans="3:6" ht="15" customHeight="1">
      <c r="C619" s="38" t="s">
        <v>195</v>
      </c>
      <c r="F619" s="113"/>
    </row>
    <row r="620" spans="3:6" ht="15" customHeight="1">
      <c r="C620" s="38" t="s">
        <v>196</v>
      </c>
      <c r="F620" s="113"/>
    </row>
    <row r="621" spans="3:7" ht="15" customHeight="1">
      <c r="C621" s="38" t="s">
        <v>197</v>
      </c>
      <c r="D621" s="37" t="s">
        <v>7</v>
      </c>
      <c r="E621" s="73">
        <f>F518</f>
        <v>257</v>
      </c>
      <c r="F621" s="115">
        <v>0</v>
      </c>
      <c r="G621" s="61">
        <f>F621*E621</f>
        <v>0</v>
      </c>
    </row>
    <row r="622" ht="15" customHeight="1">
      <c r="F622" s="113"/>
    </row>
    <row r="623" spans="2:7" ht="15" customHeight="1">
      <c r="B623" s="63" t="s">
        <v>45</v>
      </c>
      <c r="C623" s="38" t="s">
        <v>160</v>
      </c>
      <c r="F623" s="116"/>
      <c r="G623" s="78"/>
    </row>
    <row r="624" spans="3:6" ht="15" customHeight="1">
      <c r="C624" s="38" t="s">
        <v>1176</v>
      </c>
      <c r="F624" s="113"/>
    </row>
    <row r="625" spans="3:6" ht="15" customHeight="1">
      <c r="C625" s="38" t="s">
        <v>88</v>
      </c>
      <c r="F625" s="113"/>
    </row>
    <row r="626" spans="3:6" ht="15" customHeight="1">
      <c r="C626" s="38" t="s">
        <v>1154</v>
      </c>
      <c r="F626" s="113"/>
    </row>
    <row r="627" spans="3:6" ht="15" customHeight="1">
      <c r="C627" s="38" t="s">
        <v>89</v>
      </c>
      <c r="F627" s="113"/>
    </row>
    <row r="628" spans="3:6" ht="15" customHeight="1">
      <c r="C628" s="38" t="s">
        <v>40</v>
      </c>
      <c r="F628" s="113"/>
    </row>
    <row r="629" spans="3:7" ht="15" customHeight="1">
      <c r="C629" s="38" t="s">
        <v>328</v>
      </c>
      <c r="D629" s="37" t="s">
        <v>20</v>
      </c>
      <c r="E629" s="37">
        <v>6</v>
      </c>
      <c r="F629" s="115">
        <v>0</v>
      </c>
      <c r="G629" s="61">
        <f>F629*E629</f>
        <v>0</v>
      </c>
    </row>
    <row r="630" spans="6:7" ht="15" customHeight="1">
      <c r="F630" s="115"/>
      <c r="G630" s="61"/>
    </row>
    <row r="631" spans="2:7" ht="15" customHeight="1">
      <c r="B631" s="63" t="s">
        <v>46</v>
      </c>
      <c r="C631" s="38" t="s">
        <v>190</v>
      </c>
      <c r="F631" s="116"/>
      <c r="G631" s="78"/>
    </row>
    <row r="632" spans="3:6" ht="15" customHeight="1">
      <c r="C632" s="38" t="s">
        <v>1176</v>
      </c>
      <c r="F632" s="113"/>
    </row>
    <row r="633" spans="3:6" ht="15" customHeight="1">
      <c r="C633" s="38" t="s">
        <v>191</v>
      </c>
      <c r="F633" s="113"/>
    </row>
    <row r="634" spans="3:6" ht="15" customHeight="1">
      <c r="C634" s="38" t="s">
        <v>1153</v>
      </c>
      <c r="F634" s="113"/>
    </row>
    <row r="635" spans="3:6" ht="15" customHeight="1">
      <c r="C635" s="38" t="s">
        <v>192</v>
      </c>
      <c r="F635" s="113"/>
    </row>
    <row r="636" spans="3:6" ht="15" customHeight="1">
      <c r="C636" s="38" t="s">
        <v>193</v>
      </c>
      <c r="F636" s="113"/>
    </row>
    <row r="637" spans="3:7" ht="15" customHeight="1">
      <c r="C637" s="38" t="s">
        <v>329</v>
      </c>
      <c r="D637" s="37" t="s">
        <v>20</v>
      </c>
      <c r="E637" s="37">
        <v>2</v>
      </c>
      <c r="F637" s="115">
        <v>0</v>
      </c>
      <c r="G637" s="61">
        <f>F637*E637</f>
        <v>0</v>
      </c>
    </row>
    <row r="638" spans="6:7" ht="15" customHeight="1">
      <c r="F638" s="115"/>
      <c r="G638" s="61"/>
    </row>
    <row r="639" spans="2:7" ht="15" customHeight="1">
      <c r="B639" s="63" t="s">
        <v>33</v>
      </c>
      <c r="C639" s="38" t="s">
        <v>55</v>
      </c>
      <c r="F639" s="116"/>
      <c r="G639" s="78"/>
    </row>
    <row r="640" spans="2:7" ht="15" customHeight="1">
      <c r="B640" s="63"/>
      <c r="C640" s="38" t="s">
        <v>299</v>
      </c>
      <c r="F640" s="116"/>
      <c r="G640" s="78"/>
    </row>
    <row r="641" spans="2:7" ht="15" customHeight="1">
      <c r="B641" s="63"/>
      <c r="C641" s="38" t="s">
        <v>300</v>
      </c>
      <c r="F641" s="116"/>
      <c r="G641" s="78"/>
    </row>
    <row r="642" spans="3:6" ht="15" customHeight="1">
      <c r="C642" s="38" t="s">
        <v>301</v>
      </c>
      <c r="F642" s="113"/>
    </row>
    <row r="643" spans="3:6" ht="15" customHeight="1">
      <c r="C643" s="38" t="s">
        <v>1155</v>
      </c>
      <c r="F643" s="113"/>
    </row>
    <row r="644" spans="3:6" ht="15" customHeight="1">
      <c r="C644" s="38" t="s">
        <v>1156</v>
      </c>
      <c r="F644" s="113"/>
    </row>
    <row r="645" spans="3:6" ht="15" customHeight="1">
      <c r="C645" s="38" t="s">
        <v>302</v>
      </c>
      <c r="F645" s="113"/>
    </row>
    <row r="646" spans="3:6" ht="15" customHeight="1">
      <c r="C646" s="38" t="s">
        <v>303</v>
      </c>
      <c r="F646" s="113"/>
    </row>
    <row r="647" spans="3:6" ht="15" customHeight="1">
      <c r="C647" s="38" t="s">
        <v>305</v>
      </c>
      <c r="F647" s="113"/>
    </row>
    <row r="648" spans="3:7" ht="15" customHeight="1">
      <c r="C648" s="38" t="s">
        <v>304</v>
      </c>
      <c r="D648" s="37" t="s">
        <v>20</v>
      </c>
      <c r="E648" s="37">
        <v>14</v>
      </c>
      <c r="F648" s="116">
        <v>0</v>
      </c>
      <c r="G648" s="78">
        <f>F648*E648</f>
        <v>0</v>
      </c>
    </row>
    <row r="649" spans="2:7" ht="12.75" customHeight="1">
      <c r="B649" s="97"/>
      <c r="C649" s="72"/>
      <c r="F649" s="113"/>
      <c r="G649" s="76"/>
    </row>
    <row r="650" spans="2:7" ht="12.75" customHeight="1" thickBot="1">
      <c r="B650" s="97"/>
      <c r="C650" s="72"/>
      <c r="F650" s="113"/>
      <c r="G650" s="76"/>
    </row>
    <row r="651" spans="2:7" ht="18" customHeight="1" thickBot="1">
      <c r="B651" s="63"/>
      <c r="C651" s="86" t="s">
        <v>174</v>
      </c>
      <c r="F651" s="113"/>
      <c r="G651" s="87">
        <f>SUM(G617:G649)</f>
        <v>0</v>
      </c>
    </row>
    <row r="652" spans="2:7" ht="15" customHeight="1">
      <c r="B652" s="63"/>
      <c r="C652" s="88"/>
      <c r="F652" s="113"/>
      <c r="G652" s="76"/>
    </row>
    <row r="653" spans="5:7" ht="15" customHeight="1">
      <c r="E653" s="73"/>
      <c r="F653" s="115"/>
      <c r="G653" s="61"/>
    </row>
    <row r="654" spans="2:6" ht="15" customHeight="1">
      <c r="B654" s="37" t="s">
        <v>21</v>
      </c>
      <c r="C654" s="84" t="s">
        <v>22</v>
      </c>
      <c r="F654" s="113"/>
    </row>
    <row r="655" ht="12" customHeight="1">
      <c r="F655" s="113"/>
    </row>
    <row r="656" spans="2:7" ht="15" customHeight="1">
      <c r="B656" s="37" t="s">
        <v>2</v>
      </c>
      <c r="C656" s="38" t="s">
        <v>3</v>
      </c>
      <c r="D656" s="37" t="s">
        <v>4</v>
      </c>
      <c r="E656" s="37" t="s">
        <v>5</v>
      </c>
      <c r="F656" s="113" t="s">
        <v>13</v>
      </c>
      <c r="G656" s="37" t="s">
        <v>49</v>
      </c>
    </row>
    <row r="657" ht="15" customHeight="1">
      <c r="F657" s="113" t="s">
        <v>53</v>
      </c>
    </row>
    <row r="658" ht="12" customHeight="1">
      <c r="F658" s="113"/>
    </row>
    <row r="659" spans="2:6" ht="15" customHeight="1">
      <c r="B659" s="63" t="s">
        <v>36</v>
      </c>
      <c r="C659" s="38" t="s">
        <v>56</v>
      </c>
      <c r="F659" s="113"/>
    </row>
    <row r="660" spans="3:6" ht="15" customHeight="1">
      <c r="C660" s="38" t="s">
        <v>57</v>
      </c>
      <c r="F660" s="113"/>
    </row>
    <row r="661" spans="3:7" ht="15" customHeight="1">
      <c r="C661" s="38" t="s">
        <v>58</v>
      </c>
      <c r="F661" s="115"/>
      <c r="G661" s="61"/>
    </row>
    <row r="662" spans="3:7" ht="15" customHeight="1">
      <c r="C662" s="38" t="s">
        <v>1150</v>
      </c>
      <c r="F662" s="115"/>
      <c r="G662" s="61"/>
    </row>
    <row r="663" spans="3:7" ht="15" customHeight="1">
      <c r="C663" s="38" t="s">
        <v>59</v>
      </c>
      <c r="D663" s="37" t="s">
        <v>14</v>
      </c>
      <c r="E663" s="74">
        <f>E538*0.4*0.55</f>
        <v>158.312</v>
      </c>
      <c r="F663" s="115">
        <v>0</v>
      </c>
      <c r="G663" s="61">
        <f>F663*E663</f>
        <v>0</v>
      </c>
    </row>
    <row r="664" spans="6:7" ht="12" customHeight="1">
      <c r="F664" s="115"/>
      <c r="G664" s="61"/>
    </row>
    <row r="665" spans="2:6" ht="15" customHeight="1">
      <c r="B665" s="63" t="s">
        <v>37</v>
      </c>
      <c r="C665" s="38" t="s">
        <v>60</v>
      </c>
      <c r="F665" s="113"/>
    </row>
    <row r="666" spans="3:6" ht="15" customHeight="1">
      <c r="C666" s="38" t="s">
        <v>61</v>
      </c>
      <c r="F666" s="113"/>
    </row>
    <row r="667" spans="3:7" ht="15" customHeight="1">
      <c r="C667" s="38" t="s">
        <v>58</v>
      </c>
      <c r="F667" s="115"/>
      <c r="G667" s="61"/>
    </row>
    <row r="668" spans="3:7" ht="15" customHeight="1">
      <c r="C668" s="38" t="s">
        <v>1151</v>
      </c>
      <c r="F668" s="115"/>
      <c r="G668" s="61"/>
    </row>
    <row r="669" spans="3:7" ht="15" customHeight="1">
      <c r="C669" s="38" t="s">
        <v>59</v>
      </c>
      <c r="D669" s="37" t="s">
        <v>14</v>
      </c>
      <c r="E669" s="74">
        <f>E538*0.1*1.1</f>
        <v>79.156</v>
      </c>
      <c r="F669" s="115">
        <v>0</v>
      </c>
      <c r="G669" s="61">
        <f>F669*E669</f>
        <v>0</v>
      </c>
    </row>
    <row r="670" spans="6:7" ht="12" customHeight="1">
      <c r="F670" s="115"/>
      <c r="G670" s="61"/>
    </row>
    <row r="671" spans="2:6" ht="15" customHeight="1">
      <c r="B671" s="63" t="s">
        <v>38</v>
      </c>
      <c r="C671" s="89" t="s">
        <v>62</v>
      </c>
      <c r="F671" s="113"/>
    </row>
    <row r="672" spans="2:7" ht="15" customHeight="1">
      <c r="B672" s="63"/>
      <c r="C672" s="89" t="s">
        <v>63</v>
      </c>
      <c r="E672" s="73"/>
      <c r="F672" s="115"/>
      <c r="G672" s="61"/>
    </row>
    <row r="673" spans="3:6" ht="15" customHeight="1">
      <c r="C673" s="89" t="s">
        <v>312</v>
      </c>
      <c r="F673" s="113"/>
    </row>
    <row r="674" spans="3:6" ht="15" customHeight="1">
      <c r="C674" s="89" t="s">
        <v>64</v>
      </c>
      <c r="F674" s="113"/>
    </row>
    <row r="675" spans="3:6" ht="15" customHeight="1">
      <c r="C675" s="89" t="s">
        <v>65</v>
      </c>
      <c r="F675" s="113"/>
    </row>
    <row r="676" spans="3:6" ht="15" customHeight="1">
      <c r="C676" s="89" t="s">
        <v>313</v>
      </c>
      <c r="F676" s="113"/>
    </row>
    <row r="677" spans="3:6" ht="15" customHeight="1">
      <c r="C677" s="89" t="s">
        <v>66</v>
      </c>
      <c r="F677" s="113"/>
    </row>
    <row r="678" spans="3:6" ht="15" customHeight="1">
      <c r="C678" s="89" t="s">
        <v>67</v>
      </c>
      <c r="F678" s="113"/>
    </row>
    <row r="679" spans="3:6" ht="15" customHeight="1">
      <c r="C679" s="89" t="s">
        <v>68</v>
      </c>
      <c r="F679" s="113"/>
    </row>
    <row r="680" spans="3:7" ht="15" customHeight="1">
      <c r="C680" s="89" t="s">
        <v>69</v>
      </c>
      <c r="D680" s="37" t="s">
        <v>10</v>
      </c>
      <c r="E680" s="73">
        <f>E538</f>
        <v>719.5999999999999</v>
      </c>
      <c r="F680" s="115">
        <v>0</v>
      </c>
      <c r="G680" s="61">
        <f>F680*E680</f>
        <v>0</v>
      </c>
    </row>
    <row r="681" spans="3:6" ht="12" customHeight="1">
      <c r="C681" s="89"/>
      <c r="F681" s="113"/>
    </row>
    <row r="682" spans="2:7" ht="15" customHeight="1">
      <c r="B682" s="63" t="s">
        <v>39</v>
      </c>
      <c r="C682" s="38" t="s">
        <v>23</v>
      </c>
      <c r="D682" s="37" t="s">
        <v>10</v>
      </c>
      <c r="E682" s="73">
        <v>300</v>
      </c>
      <c r="F682" s="114">
        <v>0</v>
      </c>
      <c r="G682" s="74">
        <f>F682*E682</f>
        <v>0</v>
      </c>
    </row>
    <row r="683" spans="5:7" ht="13.5" customHeight="1">
      <c r="E683" s="73"/>
      <c r="F683" s="115"/>
      <c r="G683" s="61"/>
    </row>
    <row r="684" spans="5:7" ht="13.5" customHeight="1" thickBot="1">
      <c r="E684" s="73"/>
      <c r="F684" s="115"/>
      <c r="G684" s="61"/>
    </row>
    <row r="685" spans="2:7" ht="18" customHeight="1" thickBot="1">
      <c r="B685" s="94"/>
      <c r="C685" s="98" t="s">
        <v>175</v>
      </c>
      <c r="F685" s="113"/>
      <c r="G685" s="87">
        <f>SUM(G662:G682)</f>
        <v>0</v>
      </c>
    </row>
    <row r="686" spans="2:7" ht="18" customHeight="1">
      <c r="B686" s="94"/>
      <c r="C686" s="99"/>
      <c r="F686" s="113"/>
      <c r="G686" s="87"/>
    </row>
    <row r="687" spans="3:7" ht="15" customHeight="1" thickBot="1">
      <c r="C687" s="88"/>
      <c r="F687" s="113"/>
      <c r="G687" s="76"/>
    </row>
    <row r="688" spans="3:7" ht="19.5" customHeight="1" thickBot="1">
      <c r="C688" s="71" t="s">
        <v>83</v>
      </c>
      <c r="E688" s="53" t="s">
        <v>7</v>
      </c>
      <c r="F688" s="113">
        <v>90</v>
      </c>
      <c r="G688" s="61"/>
    </row>
    <row r="689" spans="3:7" ht="13.5" customHeight="1">
      <c r="C689" s="72"/>
      <c r="E689" s="53"/>
      <c r="F689" s="113"/>
      <c r="G689" s="61"/>
    </row>
    <row r="690" spans="5:7" ht="13.5" customHeight="1">
      <c r="E690" s="73"/>
      <c r="F690" s="115"/>
      <c r="G690" s="61"/>
    </row>
    <row r="691" spans="2:6" ht="15" customHeight="1">
      <c r="B691" s="37" t="s">
        <v>0</v>
      </c>
      <c r="C691" s="59" t="s">
        <v>1</v>
      </c>
      <c r="D691" s="39"/>
      <c r="F691" s="113"/>
    </row>
    <row r="692" ht="15" customHeight="1">
      <c r="F692" s="113"/>
    </row>
    <row r="693" spans="2:7" ht="15" customHeight="1">
      <c r="B693" s="37" t="s">
        <v>2</v>
      </c>
      <c r="C693" s="38" t="s">
        <v>3</v>
      </c>
      <c r="D693" s="37" t="s">
        <v>4</v>
      </c>
      <c r="E693" s="37" t="s">
        <v>5</v>
      </c>
      <c r="F693" s="113" t="s">
        <v>6</v>
      </c>
      <c r="G693" s="37" t="s">
        <v>49</v>
      </c>
    </row>
    <row r="694" ht="15" customHeight="1">
      <c r="F694" s="113" t="s">
        <v>48</v>
      </c>
    </row>
    <row r="695" ht="15" customHeight="1">
      <c r="F695" s="113"/>
    </row>
    <row r="696" spans="2:6" ht="15" customHeight="1">
      <c r="B696" s="63" t="s">
        <v>142</v>
      </c>
      <c r="C696" s="38" t="s">
        <v>134</v>
      </c>
      <c r="F696" s="113"/>
    </row>
    <row r="697" spans="3:6" ht="15" customHeight="1">
      <c r="C697" s="38" t="s">
        <v>137</v>
      </c>
      <c r="F697" s="113"/>
    </row>
    <row r="698" spans="3:6" ht="15" customHeight="1">
      <c r="C698" s="38" t="s">
        <v>135</v>
      </c>
      <c r="F698" s="113"/>
    </row>
    <row r="699" spans="3:6" ht="15" customHeight="1">
      <c r="C699" s="38" t="s">
        <v>136</v>
      </c>
      <c r="F699" s="113"/>
    </row>
    <row r="700" spans="3:7" ht="15" customHeight="1">
      <c r="C700" s="38" t="s">
        <v>138</v>
      </c>
      <c r="D700" s="37" t="s">
        <v>7</v>
      </c>
      <c r="E700" s="73">
        <f>F688</f>
        <v>90</v>
      </c>
      <c r="F700" s="114">
        <v>0</v>
      </c>
      <c r="G700" s="61">
        <f>E700*F700</f>
        <v>0</v>
      </c>
    </row>
    <row r="701" ht="15" customHeight="1">
      <c r="F701" s="113"/>
    </row>
    <row r="702" spans="2:6" ht="15" customHeight="1">
      <c r="B702" s="63" t="s">
        <v>24</v>
      </c>
      <c r="C702" s="38" t="s">
        <v>139</v>
      </c>
      <c r="F702" s="113"/>
    </row>
    <row r="703" spans="3:6" ht="15" customHeight="1">
      <c r="C703" s="38" t="s">
        <v>140</v>
      </c>
      <c r="F703" s="113"/>
    </row>
    <row r="704" spans="3:7" ht="15" customHeight="1">
      <c r="C704" s="38" t="s">
        <v>141</v>
      </c>
      <c r="D704" s="37" t="s">
        <v>8</v>
      </c>
      <c r="E704" s="37">
        <v>4</v>
      </c>
      <c r="F704" s="115">
        <v>0</v>
      </c>
      <c r="G704" s="61">
        <f>E704*F704</f>
        <v>0</v>
      </c>
    </row>
    <row r="705" ht="15" customHeight="1">
      <c r="F705" s="113"/>
    </row>
    <row r="706" spans="2:6" ht="15" customHeight="1">
      <c r="B706" s="63" t="s">
        <v>25</v>
      </c>
      <c r="C706" s="38" t="s">
        <v>80</v>
      </c>
      <c r="F706" s="113"/>
    </row>
    <row r="707" spans="3:7" ht="15" customHeight="1">
      <c r="C707" s="38" t="s">
        <v>79</v>
      </c>
      <c r="F707" s="113"/>
      <c r="G707" s="61"/>
    </row>
    <row r="708" spans="3:7" ht="15" customHeight="1">
      <c r="C708" s="38" t="s">
        <v>78</v>
      </c>
      <c r="D708" s="37" t="s">
        <v>10</v>
      </c>
      <c r="E708" s="73">
        <f>F688*2.5</f>
        <v>225</v>
      </c>
      <c r="F708" s="115">
        <v>0</v>
      </c>
      <c r="G708" s="61">
        <f>E708*F708</f>
        <v>0</v>
      </c>
    </row>
    <row r="709" spans="5:7" ht="15" customHeight="1">
      <c r="E709" s="73"/>
      <c r="F709" s="115"/>
      <c r="G709" s="61"/>
    </row>
    <row r="710" spans="3:7" ht="15" customHeight="1" thickBot="1">
      <c r="C710" s="88"/>
      <c r="F710" s="113"/>
      <c r="G710" s="76"/>
    </row>
    <row r="711" spans="3:7" ht="18" customHeight="1" thickBot="1">
      <c r="C711" s="75" t="s">
        <v>173</v>
      </c>
      <c r="F711" s="113"/>
      <c r="G711" s="76">
        <f>SUM(G697:G709)</f>
        <v>0</v>
      </c>
    </row>
    <row r="712" spans="3:7" ht="15" customHeight="1">
      <c r="C712" s="72"/>
      <c r="F712" s="113"/>
      <c r="G712" s="76"/>
    </row>
    <row r="713" spans="3:7" ht="15" customHeight="1">
      <c r="C713" s="88"/>
      <c r="F713" s="113"/>
      <c r="G713" s="76"/>
    </row>
    <row r="714" spans="2:6" ht="15" customHeight="1">
      <c r="B714" s="37" t="s">
        <v>11</v>
      </c>
      <c r="C714" s="59" t="s">
        <v>12</v>
      </c>
      <c r="F714" s="113"/>
    </row>
    <row r="715" spans="3:6" ht="15" customHeight="1">
      <c r="C715" s="59"/>
      <c r="F715" s="113"/>
    </row>
    <row r="716" spans="2:7" ht="15" customHeight="1">
      <c r="B716" s="37" t="s">
        <v>2</v>
      </c>
      <c r="C716" s="38" t="s">
        <v>3</v>
      </c>
      <c r="D716" s="37" t="s">
        <v>4</v>
      </c>
      <c r="E716" s="37" t="s">
        <v>5</v>
      </c>
      <c r="F716" s="113" t="s">
        <v>13</v>
      </c>
      <c r="G716" s="37" t="s">
        <v>49</v>
      </c>
    </row>
    <row r="717" ht="15" customHeight="1">
      <c r="F717" s="113" t="s">
        <v>53</v>
      </c>
    </row>
    <row r="718" spans="3:7" ht="15" customHeight="1">
      <c r="C718" s="88"/>
      <c r="F718" s="113"/>
      <c r="G718" s="76"/>
    </row>
    <row r="719" spans="2:6" ht="15" customHeight="1">
      <c r="B719" s="63" t="s">
        <v>26</v>
      </c>
      <c r="C719" s="38" t="s">
        <v>102</v>
      </c>
      <c r="F719" s="113"/>
    </row>
    <row r="720" spans="3:6" ht="15" customHeight="1">
      <c r="C720" s="38" t="s">
        <v>306</v>
      </c>
      <c r="F720" s="113"/>
    </row>
    <row r="721" spans="3:6" ht="15" customHeight="1">
      <c r="C721" s="38" t="s">
        <v>307</v>
      </c>
      <c r="F721" s="113"/>
    </row>
    <row r="722" spans="3:6" ht="15" customHeight="1">
      <c r="C722" s="38" t="s">
        <v>308</v>
      </c>
      <c r="F722" s="113"/>
    </row>
    <row r="723" spans="3:6" ht="15" customHeight="1">
      <c r="C723" s="38" t="s">
        <v>309</v>
      </c>
      <c r="F723" s="113"/>
    </row>
    <row r="724" spans="3:6" ht="15" customHeight="1">
      <c r="C724" s="38" t="s">
        <v>311</v>
      </c>
      <c r="F724" s="113"/>
    </row>
    <row r="725" spans="3:6" ht="15" customHeight="1">
      <c r="C725" s="38" t="s">
        <v>310</v>
      </c>
      <c r="F725" s="113"/>
    </row>
    <row r="726" spans="3:6" ht="15" customHeight="1">
      <c r="C726" s="38" t="s">
        <v>150</v>
      </c>
      <c r="F726" s="113"/>
    </row>
    <row r="727" spans="3:6" ht="15" customHeight="1">
      <c r="C727" s="38" t="s">
        <v>322</v>
      </c>
      <c r="F727" s="113"/>
    </row>
    <row r="728" spans="3:7" ht="15" customHeight="1">
      <c r="C728" s="38" t="s">
        <v>101</v>
      </c>
      <c r="D728" s="37" t="s">
        <v>14</v>
      </c>
      <c r="E728" s="73">
        <f>F688*0.9*2.3*1.05</f>
        <v>195.61499999999998</v>
      </c>
      <c r="F728" s="115">
        <v>0</v>
      </c>
      <c r="G728" s="61">
        <f>F728*E728</f>
        <v>0</v>
      </c>
    </row>
    <row r="729" spans="5:7" ht="15" customHeight="1">
      <c r="E729" s="77"/>
      <c r="F729" s="115"/>
      <c r="G729" s="61"/>
    </row>
    <row r="730" spans="2:6" ht="15" customHeight="1">
      <c r="B730" s="63" t="s">
        <v>27</v>
      </c>
      <c r="C730" s="38" t="s">
        <v>81</v>
      </c>
      <c r="F730" s="113"/>
    </row>
    <row r="731" spans="3:6" ht="15" customHeight="1">
      <c r="C731" s="38" t="s">
        <v>82</v>
      </c>
      <c r="F731" s="113"/>
    </row>
    <row r="732" spans="3:7" ht="15" customHeight="1">
      <c r="C732" s="38" t="s">
        <v>207</v>
      </c>
      <c r="D732" s="37" t="s">
        <v>10</v>
      </c>
      <c r="E732" s="73">
        <f>F688*0.5</f>
        <v>45</v>
      </c>
      <c r="F732" s="114">
        <v>0</v>
      </c>
      <c r="G732" s="74">
        <f>F732*E732</f>
        <v>0</v>
      </c>
    </row>
    <row r="733" spans="5:7" ht="15" customHeight="1">
      <c r="E733" s="77"/>
      <c r="F733" s="114"/>
      <c r="G733" s="74"/>
    </row>
    <row r="734" spans="2:6" ht="15" customHeight="1">
      <c r="B734" s="63" t="s">
        <v>28</v>
      </c>
      <c r="C734" s="38" t="s">
        <v>92</v>
      </c>
      <c r="F734" s="113"/>
    </row>
    <row r="735" spans="3:6" ht="15" customHeight="1">
      <c r="C735" s="38" t="s">
        <v>93</v>
      </c>
      <c r="F735" s="113"/>
    </row>
    <row r="736" spans="3:6" ht="15" customHeight="1">
      <c r="C736" s="38" t="s">
        <v>130</v>
      </c>
      <c r="F736" s="113"/>
    </row>
    <row r="737" spans="3:6" ht="15" customHeight="1">
      <c r="C737" s="38" t="s">
        <v>131</v>
      </c>
      <c r="F737" s="113"/>
    </row>
    <row r="738" spans="3:6" ht="15" customHeight="1">
      <c r="C738" s="38" t="s">
        <v>116</v>
      </c>
      <c r="F738" s="113"/>
    </row>
    <row r="739" spans="3:7" ht="15" customHeight="1">
      <c r="C739" s="38" t="s">
        <v>208</v>
      </c>
      <c r="D739" s="37" t="s">
        <v>14</v>
      </c>
      <c r="E739" s="73">
        <f>E732*0.13*1.05</f>
        <v>6.142500000000001</v>
      </c>
      <c r="F739" s="115">
        <v>0</v>
      </c>
      <c r="G739" s="61">
        <f>F739*E739</f>
        <v>0</v>
      </c>
    </row>
    <row r="740" spans="5:7" ht="15" customHeight="1">
      <c r="E740" s="73"/>
      <c r="F740" s="115"/>
      <c r="G740" s="61"/>
    </row>
    <row r="741" spans="2:6" ht="15" customHeight="1">
      <c r="B741" s="63" t="s">
        <v>29</v>
      </c>
      <c r="C741" s="38" t="s">
        <v>113</v>
      </c>
      <c r="F741" s="113"/>
    </row>
    <row r="742" spans="3:6" ht="15" customHeight="1">
      <c r="C742" s="38" t="s">
        <v>114</v>
      </c>
      <c r="F742" s="113"/>
    </row>
    <row r="743" spans="3:6" ht="15" customHeight="1">
      <c r="C743" s="38" t="s">
        <v>115</v>
      </c>
      <c r="F743" s="113"/>
    </row>
    <row r="744" spans="3:6" ht="15" customHeight="1">
      <c r="C744" s="38" t="s">
        <v>129</v>
      </c>
      <c r="F744" s="113"/>
    </row>
    <row r="745" spans="3:6" ht="15" customHeight="1">
      <c r="C745" s="38" t="s">
        <v>209</v>
      </c>
      <c r="F745" s="113"/>
    </row>
    <row r="746" spans="3:7" ht="15" customHeight="1">
      <c r="C746" s="38" t="s">
        <v>132</v>
      </c>
      <c r="D746" s="37" t="s">
        <v>14</v>
      </c>
      <c r="E746" s="73">
        <f>(E732*0.65*1.1)-E766-E767</f>
        <v>21.405000000000005</v>
      </c>
      <c r="F746" s="115">
        <v>0</v>
      </c>
      <c r="G746" s="61">
        <f>F746*E746</f>
        <v>0</v>
      </c>
    </row>
    <row r="747" spans="5:7" ht="15" customHeight="1">
      <c r="E747" s="73"/>
      <c r="F747" s="115"/>
      <c r="G747" s="61"/>
    </row>
    <row r="748" spans="2:7" ht="15" customHeight="1">
      <c r="B748" s="63" t="s">
        <v>30</v>
      </c>
      <c r="C748" s="38" t="s">
        <v>90</v>
      </c>
      <c r="E748" s="73"/>
      <c r="F748" s="115"/>
      <c r="G748" s="61"/>
    </row>
    <row r="749" spans="3:7" ht="15" customHeight="1">
      <c r="C749" s="38" t="s">
        <v>91</v>
      </c>
      <c r="E749" s="73"/>
      <c r="F749" s="115"/>
      <c r="G749" s="61"/>
    </row>
    <row r="750" spans="3:7" ht="15" customHeight="1">
      <c r="C750" s="38" t="s">
        <v>9</v>
      </c>
      <c r="D750" s="37" t="s">
        <v>10</v>
      </c>
      <c r="E750" s="73">
        <v>300</v>
      </c>
      <c r="F750" s="115">
        <v>0</v>
      </c>
      <c r="G750" s="61">
        <f>F750*E750</f>
        <v>0</v>
      </c>
    </row>
    <row r="751" spans="5:7" ht="15" customHeight="1">
      <c r="E751" s="73"/>
      <c r="F751" s="115"/>
      <c r="G751" s="61"/>
    </row>
    <row r="752" spans="2:6" ht="15" customHeight="1">
      <c r="B752" s="63" t="s">
        <v>31</v>
      </c>
      <c r="C752" s="38" t="s">
        <v>87</v>
      </c>
      <c r="F752" s="113"/>
    </row>
    <row r="753" spans="2:6" ht="15" customHeight="1">
      <c r="B753" s="63"/>
      <c r="C753" s="38" t="s">
        <v>106</v>
      </c>
      <c r="F753" s="113"/>
    </row>
    <row r="754" spans="3:6" ht="15" customHeight="1">
      <c r="C754" s="38" t="s">
        <v>107</v>
      </c>
      <c r="F754" s="113"/>
    </row>
    <row r="755" spans="3:6" ht="15" customHeight="1">
      <c r="C755" s="38" t="s">
        <v>120</v>
      </c>
      <c r="F755" s="113"/>
    </row>
    <row r="756" spans="3:6" ht="15" customHeight="1">
      <c r="C756" s="38" t="s">
        <v>204</v>
      </c>
      <c r="F756" s="113"/>
    </row>
    <row r="757" spans="3:6" ht="15" customHeight="1">
      <c r="C757" s="38" t="s">
        <v>183</v>
      </c>
      <c r="F757" s="113"/>
    </row>
    <row r="758" spans="3:6" ht="15" customHeight="1">
      <c r="C758" s="38" t="s">
        <v>205</v>
      </c>
      <c r="F758" s="113"/>
    </row>
    <row r="759" spans="3:6" ht="15" customHeight="1">
      <c r="C759" s="38" t="s">
        <v>111</v>
      </c>
      <c r="F759" s="113"/>
    </row>
    <row r="760" spans="3:6" ht="15" customHeight="1">
      <c r="C760" s="38" t="s">
        <v>121</v>
      </c>
      <c r="F760" s="113"/>
    </row>
    <row r="761" spans="3:6" ht="15" customHeight="1">
      <c r="C761" s="38" t="s">
        <v>117</v>
      </c>
      <c r="F761" s="113"/>
    </row>
    <row r="762" spans="3:6" ht="15" customHeight="1">
      <c r="C762" s="38" t="s">
        <v>118</v>
      </c>
      <c r="F762" s="113"/>
    </row>
    <row r="763" spans="3:6" ht="15" customHeight="1">
      <c r="C763" s="38" t="s">
        <v>119</v>
      </c>
      <c r="F763" s="113"/>
    </row>
    <row r="764" spans="3:6" ht="15" customHeight="1">
      <c r="C764" s="38" t="s">
        <v>15</v>
      </c>
      <c r="D764" s="37" t="s">
        <v>14</v>
      </c>
      <c r="E764" s="73">
        <f>E728</f>
        <v>195.61499999999998</v>
      </c>
      <c r="F764" s="113"/>
    </row>
    <row r="765" spans="3:6" ht="15" customHeight="1">
      <c r="C765" s="79" t="s">
        <v>41</v>
      </c>
      <c r="D765" s="37" t="s">
        <v>14</v>
      </c>
      <c r="E765" s="73">
        <f>E739+E746</f>
        <v>27.547500000000007</v>
      </c>
      <c r="F765" s="113"/>
    </row>
    <row r="766" spans="3:6" ht="15" customHeight="1">
      <c r="C766" s="79" t="s">
        <v>42</v>
      </c>
      <c r="D766" s="37" t="s">
        <v>14</v>
      </c>
      <c r="E766" s="73">
        <f>F688*0.053</f>
        <v>4.77</v>
      </c>
      <c r="F766" s="113"/>
    </row>
    <row r="767" spans="3:6" ht="15" customHeight="1">
      <c r="C767" s="79" t="s">
        <v>43</v>
      </c>
      <c r="D767" s="37" t="s">
        <v>14</v>
      </c>
      <c r="E767" s="73">
        <f>3*2</f>
        <v>6</v>
      </c>
      <c r="F767" s="113"/>
    </row>
    <row r="768" spans="3:6" ht="15" customHeight="1">
      <c r="C768" s="79" t="s">
        <v>44</v>
      </c>
      <c r="D768" s="37" t="s">
        <v>14</v>
      </c>
      <c r="E768" s="73">
        <f>E823+E829</f>
        <v>72</v>
      </c>
      <c r="F768" s="113"/>
    </row>
    <row r="769" spans="3:7" ht="15" customHeight="1">
      <c r="C769" s="38" t="s">
        <v>16</v>
      </c>
      <c r="D769" s="37" t="s">
        <v>14</v>
      </c>
      <c r="E769" s="73">
        <f>E764-E765-E766-E767-E768</f>
        <v>85.29749999999996</v>
      </c>
      <c r="F769" s="115"/>
      <c r="G769" s="61"/>
    </row>
    <row r="770" spans="3:7" ht="15" customHeight="1">
      <c r="C770" s="38" t="s">
        <v>94</v>
      </c>
      <c r="D770" s="37" t="s">
        <v>14</v>
      </c>
      <c r="E770" s="73">
        <v>25</v>
      </c>
      <c r="F770" s="115">
        <v>0</v>
      </c>
      <c r="G770" s="61">
        <f>F770*E770</f>
        <v>0</v>
      </c>
    </row>
    <row r="771" spans="3:7" ht="15" customHeight="1">
      <c r="C771" s="38" t="s">
        <v>95</v>
      </c>
      <c r="D771" s="37" t="s">
        <v>14</v>
      </c>
      <c r="E771" s="73">
        <f>E769-E770</f>
        <v>60.29749999999996</v>
      </c>
      <c r="F771" s="115">
        <v>0</v>
      </c>
      <c r="G771" s="61">
        <f>F771*E771</f>
        <v>0</v>
      </c>
    </row>
    <row r="772" spans="5:7" ht="15" customHeight="1">
      <c r="E772" s="73"/>
      <c r="F772" s="115"/>
      <c r="G772" s="61"/>
    </row>
    <row r="773" spans="2:6" ht="15" customHeight="1">
      <c r="B773" s="63" t="s">
        <v>50</v>
      </c>
      <c r="C773" s="38" t="s">
        <v>77</v>
      </c>
      <c r="F773" s="113"/>
    </row>
    <row r="774" spans="3:7" ht="15" customHeight="1">
      <c r="C774" s="38" t="s">
        <v>78</v>
      </c>
      <c r="D774" s="37" t="s">
        <v>14</v>
      </c>
      <c r="E774" s="73">
        <f>E764-E770</f>
        <v>170.61499999999998</v>
      </c>
      <c r="F774" s="115">
        <v>0</v>
      </c>
      <c r="G774" s="61">
        <f>F774*E774</f>
        <v>0</v>
      </c>
    </row>
    <row r="775" spans="5:7" ht="15" customHeight="1">
      <c r="E775" s="73"/>
      <c r="F775" s="115"/>
      <c r="G775" s="61"/>
    </row>
    <row r="776" spans="5:7" ht="15" customHeight="1" thickBot="1">
      <c r="E776" s="73"/>
      <c r="F776" s="115"/>
      <c r="G776" s="61"/>
    </row>
    <row r="777" spans="2:7" ht="18" customHeight="1" thickBot="1">
      <c r="B777" s="96"/>
      <c r="C777" s="75" t="s">
        <v>17</v>
      </c>
      <c r="F777" s="113"/>
      <c r="G777" s="76">
        <f>SUM(G721:G775)</f>
        <v>0</v>
      </c>
    </row>
    <row r="778" spans="2:7" ht="18" customHeight="1">
      <c r="B778" s="97"/>
      <c r="C778" s="72"/>
      <c r="F778" s="113"/>
      <c r="G778" s="76"/>
    </row>
    <row r="779" spans="2:7" ht="15" customHeight="1">
      <c r="B779" s="97"/>
      <c r="C779" s="72"/>
      <c r="F779" s="113"/>
      <c r="G779" s="76"/>
    </row>
    <row r="780" spans="2:6" ht="15" customHeight="1">
      <c r="B780" s="37" t="s">
        <v>18</v>
      </c>
      <c r="C780" s="84" t="s">
        <v>19</v>
      </c>
      <c r="F780" s="113"/>
    </row>
    <row r="781" spans="3:6" ht="15" customHeight="1">
      <c r="C781" s="84"/>
      <c r="F781" s="113"/>
    </row>
    <row r="782" spans="2:7" ht="15" customHeight="1">
      <c r="B782" s="37" t="s">
        <v>2</v>
      </c>
      <c r="C782" s="38" t="s">
        <v>3</v>
      </c>
      <c r="D782" s="37" t="s">
        <v>4</v>
      </c>
      <c r="E782" s="37" t="s">
        <v>5</v>
      </c>
      <c r="F782" s="113" t="s">
        <v>13</v>
      </c>
      <c r="G782" s="37" t="s">
        <v>49</v>
      </c>
    </row>
    <row r="783" ht="15" customHeight="1">
      <c r="F783" s="113" t="s">
        <v>53</v>
      </c>
    </row>
    <row r="784" ht="15" customHeight="1">
      <c r="F784" s="113"/>
    </row>
    <row r="785" spans="2:6" ht="15" customHeight="1">
      <c r="B785" s="63" t="s">
        <v>32</v>
      </c>
      <c r="C785" s="38" t="s">
        <v>1169</v>
      </c>
      <c r="F785" s="113"/>
    </row>
    <row r="786" spans="3:6" ht="15" customHeight="1">
      <c r="C786" s="38" t="s">
        <v>317</v>
      </c>
      <c r="F786" s="113"/>
    </row>
    <row r="787" spans="3:6" ht="15" customHeight="1">
      <c r="C787" s="38" t="s">
        <v>318</v>
      </c>
      <c r="F787" s="113"/>
    </row>
    <row r="788" spans="3:6" ht="15" customHeight="1">
      <c r="C788" s="38" t="s">
        <v>195</v>
      </c>
      <c r="F788" s="113"/>
    </row>
    <row r="789" spans="3:6" ht="15" customHeight="1">
      <c r="C789" s="38" t="s">
        <v>206</v>
      </c>
      <c r="F789" s="113"/>
    </row>
    <row r="790" spans="3:7" ht="15" customHeight="1">
      <c r="C790" s="38" t="s">
        <v>197</v>
      </c>
      <c r="D790" s="37" t="s">
        <v>7</v>
      </c>
      <c r="E790" s="73">
        <f>F688</f>
        <v>90</v>
      </c>
      <c r="F790" s="115">
        <v>0</v>
      </c>
      <c r="G790" s="61">
        <f>F790*E790</f>
        <v>0</v>
      </c>
    </row>
    <row r="791" ht="15" customHeight="1">
      <c r="F791" s="113"/>
    </row>
    <row r="792" spans="2:7" ht="15" customHeight="1">
      <c r="B792" s="63" t="s">
        <v>45</v>
      </c>
      <c r="C792" s="38" t="s">
        <v>190</v>
      </c>
      <c r="F792" s="116"/>
      <c r="G792" s="78"/>
    </row>
    <row r="793" spans="3:6" ht="15" customHeight="1">
      <c r="C793" s="38" t="s">
        <v>1176</v>
      </c>
      <c r="F793" s="113"/>
    </row>
    <row r="794" spans="3:6" ht="15" customHeight="1">
      <c r="C794" s="38" t="s">
        <v>188</v>
      </c>
      <c r="F794" s="113"/>
    </row>
    <row r="795" spans="3:6" ht="15" customHeight="1">
      <c r="C795" s="38" t="s">
        <v>1152</v>
      </c>
      <c r="F795" s="113"/>
    </row>
    <row r="796" spans="3:6" ht="15" customHeight="1">
      <c r="C796" s="38" t="s">
        <v>189</v>
      </c>
      <c r="F796" s="113"/>
    </row>
    <row r="797" spans="3:7" ht="15" customHeight="1">
      <c r="C797" s="38" t="s">
        <v>323</v>
      </c>
      <c r="D797" s="37" t="s">
        <v>20</v>
      </c>
      <c r="E797" s="37">
        <v>3</v>
      </c>
      <c r="F797" s="115">
        <v>0</v>
      </c>
      <c r="G797" s="61">
        <f>F797*E797</f>
        <v>0</v>
      </c>
    </row>
    <row r="798" spans="6:7" ht="15" customHeight="1">
      <c r="F798" s="115"/>
      <c r="G798" s="61"/>
    </row>
    <row r="799" spans="2:7" ht="15" customHeight="1">
      <c r="B799" s="63" t="s">
        <v>46</v>
      </c>
      <c r="C799" s="38" t="s">
        <v>55</v>
      </c>
      <c r="F799" s="116"/>
      <c r="G799" s="78"/>
    </row>
    <row r="800" spans="2:7" ht="15" customHeight="1">
      <c r="B800" s="63"/>
      <c r="C800" s="38" t="s">
        <v>299</v>
      </c>
      <c r="F800" s="116"/>
      <c r="G800" s="78"/>
    </row>
    <row r="801" spans="2:7" ht="15" customHeight="1">
      <c r="B801" s="63"/>
      <c r="C801" s="38" t="s">
        <v>300</v>
      </c>
      <c r="F801" s="116"/>
      <c r="G801" s="78"/>
    </row>
    <row r="802" spans="3:6" ht="15" customHeight="1">
      <c r="C802" s="38" t="s">
        <v>301</v>
      </c>
      <c r="F802" s="113"/>
    </row>
    <row r="803" spans="3:6" ht="15" customHeight="1">
      <c r="C803" s="38" t="s">
        <v>1155</v>
      </c>
      <c r="F803" s="113"/>
    </row>
    <row r="804" spans="3:6" ht="15" customHeight="1">
      <c r="C804" s="38" t="s">
        <v>1156</v>
      </c>
      <c r="F804" s="113"/>
    </row>
    <row r="805" spans="3:6" ht="15" customHeight="1">
      <c r="C805" s="38" t="s">
        <v>302</v>
      </c>
      <c r="F805" s="113"/>
    </row>
    <row r="806" spans="3:6" ht="15" customHeight="1">
      <c r="C806" s="38" t="s">
        <v>303</v>
      </c>
      <c r="F806" s="113"/>
    </row>
    <row r="807" spans="3:6" ht="15" customHeight="1">
      <c r="C807" s="38" t="s">
        <v>305</v>
      </c>
      <c r="F807" s="113"/>
    </row>
    <row r="808" spans="3:7" ht="15" customHeight="1">
      <c r="C808" s="38" t="s">
        <v>304</v>
      </c>
      <c r="D808" s="37" t="s">
        <v>20</v>
      </c>
      <c r="E808" s="37">
        <v>2</v>
      </c>
      <c r="F808" s="116">
        <v>0</v>
      </c>
      <c r="G808" s="78">
        <f>F808*E808</f>
        <v>0</v>
      </c>
    </row>
    <row r="809" spans="2:7" ht="15" customHeight="1">
      <c r="B809" s="97"/>
      <c r="C809" s="72"/>
      <c r="F809" s="113"/>
      <c r="G809" s="76"/>
    </row>
    <row r="810" spans="2:7" ht="15" customHeight="1" thickBot="1">
      <c r="B810" s="97"/>
      <c r="C810" s="72"/>
      <c r="F810" s="113"/>
      <c r="G810" s="76"/>
    </row>
    <row r="811" spans="2:7" ht="18" customHeight="1" thickBot="1">
      <c r="B811" s="63"/>
      <c r="C811" s="86" t="s">
        <v>174</v>
      </c>
      <c r="F811" s="113"/>
      <c r="G811" s="87">
        <f>SUM(G790:G809)</f>
        <v>0</v>
      </c>
    </row>
    <row r="812" spans="2:7" ht="15" customHeight="1">
      <c r="B812" s="63"/>
      <c r="C812" s="88"/>
      <c r="F812" s="113"/>
      <c r="G812" s="76"/>
    </row>
    <row r="813" spans="5:7" ht="15" customHeight="1">
      <c r="E813" s="73"/>
      <c r="F813" s="115"/>
      <c r="G813" s="61"/>
    </row>
    <row r="814" spans="2:6" ht="15" customHeight="1">
      <c r="B814" s="37" t="s">
        <v>21</v>
      </c>
      <c r="C814" s="84" t="s">
        <v>22</v>
      </c>
      <c r="F814" s="113"/>
    </row>
    <row r="815" ht="15" customHeight="1">
      <c r="F815" s="113"/>
    </row>
    <row r="816" spans="2:7" ht="15" customHeight="1">
      <c r="B816" s="37" t="s">
        <v>2</v>
      </c>
      <c r="C816" s="38" t="s">
        <v>3</v>
      </c>
      <c r="D816" s="37" t="s">
        <v>4</v>
      </c>
      <c r="E816" s="37" t="s">
        <v>5</v>
      </c>
      <c r="F816" s="113" t="s">
        <v>13</v>
      </c>
      <c r="G816" s="37" t="s">
        <v>49</v>
      </c>
    </row>
    <row r="817" ht="15" customHeight="1">
      <c r="F817" s="113" t="s">
        <v>53</v>
      </c>
    </row>
    <row r="818" ht="15" customHeight="1">
      <c r="F818" s="113"/>
    </row>
    <row r="819" spans="2:6" ht="15" customHeight="1">
      <c r="B819" s="63" t="s">
        <v>36</v>
      </c>
      <c r="C819" s="38" t="s">
        <v>56</v>
      </c>
      <c r="F819" s="113"/>
    </row>
    <row r="820" spans="3:6" ht="15" customHeight="1">
      <c r="C820" s="38" t="s">
        <v>57</v>
      </c>
      <c r="F820" s="113"/>
    </row>
    <row r="821" spans="3:7" ht="15" customHeight="1">
      <c r="C821" s="38" t="s">
        <v>58</v>
      </c>
      <c r="F821" s="115"/>
      <c r="G821" s="61"/>
    </row>
    <row r="822" spans="3:7" ht="15" customHeight="1">
      <c r="C822" s="38" t="s">
        <v>1150</v>
      </c>
      <c r="F822" s="115"/>
      <c r="G822" s="61"/>
    </row>
    <row r="823" spans="3:7" ht="15" customHeight="1">
      <c r="C823" s="38" t="s">
        <v>59</v>
      </c>
      <c r="D823" s="37" t="s">
        <v>14</v>
      </c>
      <c r="E823" s="37">
        <f>E708*0.4*1.05/2</f>
        <v>47.25</v>
      </c>
      <c r="F823" s="115">
        <v>0</v>
      </c>
      <c r="G823" s="61">
        <f>F823*E823</f>
        <v>0</v>
      </c>
    </row>
    <row r="824" spans="6:7" ht="15" customHeight="1">
      <c r="F824" s="115"/>
      <c r="G824" s="61"/>
    </row>
    <row r="825" spans="2:6" ht="15" customHeight="1">
      <c r="B825" s="63" t="s">
        <v>37</v>
      </c>
      <c r="C825" s="38" t="s">
        <v>60</v>
      </c>
      <c r="F825" s="113"/>
    </row>
    <row r="826" spans="3:6" ht="15" customHeight="1">
      <c r="C826" s="38" t="s">
        <v>61</v>
      </c>
      <c r="F826" s="113"/>
    </row>
    <row r="827" spans="3:7" ht="15" customHeight="1">
      <c r="C827" s="38" t="s">
        <v>58</v>
      </c>
      <c r="F827" s="115"/>
      <c r="G827" s="61"/>
    </row>
    <row r="828" spans="3:7" ht="15" customHeight="1">
      <c r="C828" s="38" t="s">
        <v>1151</v>
      </c>
      <c r="F828" s="115"/>
      <c r="G828" s="61"/>
    </row>
    <row r="829" spans="3:7" ht="15" customHeight="1">
      <c r="C829" s="38" t="s">
        <v>59</v>
      </c>
      <c r="D829" s="37" t="s">
        <v>14</v>
      </c>
      <c r="E829" s="37">
        <f>E708*0.1*1.1</f>
        <v>24.750000000000004</v>
      </c>
      <c r="F829" s="115">
        <v>0</v>
      </c>
      <c r="G829" s="61">
        <f>F829*E829</f>
        <v>0</v>
      </c>
    </row>
    <row r="830" spans="6:7" ht="15" customHeight="1">
      <c r="F830" s="115"/>
      <c r="G830" s="61"/>
    </row>
    <row r="831" spans="2:6" ht="15" customHeight="1">
      <c r="B831" s="63" t="s">
        <v>38</v>
      </c>
      <c r="C831" s="89" t="s">
        <v>237</v>
      </c>
      <c r="F831" s="113"/>
    </row>
    <row r="832" spans="2:7" ht="15" customHeight="1">
      <c r="B832" s="63"/>
      <c r="C832" s="89" t="s">
        <v>238</v>
      </c>
      <c r="E832" s="73"/>
      <c r="F832" s="115"/>
      <c r="G832" s="61"/>
    </row>
    <row r="833" spans="3:6" ht="15" customHeight="1">
      <c r="C833" s="89" t="s">
        <v>240</v>
      </c>
      <c r="F833" s="113"/>
    </row>
    <row r="834" spans="3:7" ht="15" customHeight="1">
      <c r="C834" s="89" t="s">
        <v>239</v>
      </c>
      <c r="D834" s="37" t="s">
        <v>10</v>
      </c>
      <c r="E834" s="73">
        <f>E708</f>
        <v>225</v>
      </c>
      <c r="F834" s="115">
        <v>0</v>
      </c>
      <c r="G834" s="61">
        <f>F834*E834</f>
        <v>0</v>
      </c>
    </row>
    <row r="835" spans="3:6" ht="15" customHeight="1">
      <c r="C835" s="89"/>
      <c r="F835" s="113"/>
    </row>
    <row r="836" spans="2:7" ht="15" customHeight="1">
      <c r="B836" s="63" t="s">
        <v>39</v>
      </c>
      <c r="C836" s="38" t="s">
        <v>23</v>
      </c>
      <c r="D836" s="37" t="s">
        <v>10</v>
      </c>
      <c r="E836" s="73">
        <v>300</v>
      </c>
      <c r="F836" s="114">
        <v>0</v>
      </c>
      <c r="G836" s="74">
        <f>F836*E836</f>
        <v>0</v>
      </c>
    </row>
    <row r="837" spans="5:7" ht="15" customHeight="1">
      <c r="E837" s="73"/>
      <c r="F837" s="115"/>
      <c r="G837" s="61"/>
    </row>
    <row r="838" spans="5:7" ht="15" customHeight="1" thickBot="1">
      <c r="E838" s="73"/>
      <c r="F838" s="115"/>
      <c r="G838" s="61"/>
    </row>
    <row r="839" spans="3:7" ht="18" customHeight="1" thickBot="1">
      <c r="C839" s="86" t="s">
        <v>175</v>
      </c>
      <c r="F839" s="113"/>
      <c r="G839" s="87">
        <f>SUM(G822:G836)</f>
        <v>0</v>
      </c>
    </row>
    <row r="840" spans="3:7" ht="15" customHeight="1">
      <c r="C840" s="88"/>
      <c r="F840" s="113"/>
      <c r="G840" s="76"/>
    </row>
    <row r="841" spans="3:7" ht="15" customHeight="1" thickBot="1">
      <c r="C841" s="88"/>
      <c r="F841" s="113"/>
      <c r="G841" s="76"/>
    </row>
    <row r="842" spans="3:7" ht="19.5" customHeight="1" thickBot="1">
      <c r="C842" s="71" t="s">
        <v>210</v>
      </c>
      <c r="E842" s="53" t="s">
        <v>7</v>
      </c>
      <c r="F842" s="113">
        <v>34</v>
      </c>
      <c r="G842" s="61"/>
    </row>
    <row r="843" spans="3:7" ht="13.5" customHeight="1">
      <c r="C843" s="72"/>
      <c r="E843" s="53"/>
      <c r="F843" s="113"/>
      <c r="G843" s="61"/>
    </row>
    <row r="844" spans="5:7" ht="13.5" customHeight="1">
      <c r="E844" s="73"/>
      <c r="F844" s="115"/>
      <c r="G844" s="61"/>
    </row>
    <row r="845" spans="2:6" ht="15" customHeight="1">
      <c r="B845" s="37" t="s">
        <v>0</v>
      </c>
      <c r="C845" s="59" t="s">
        <v>1</v>
      </c>
      <c r="D845" s="39"/>
      <c r="F845" s="113"/>
    </row>
    <row r="846" ht="15" customHeight="1">
      <c r="F846" s="113"/>
    </row>
    <row r="847" spans="2:7" ht="15" customHeight="1">
      <c r="B847" s="37" t="s">
        <v>2</v>
      </c>
      <c r="C847" s="38" t="s">
        <v>3</v>
      </c>
      <c r="D847" s="37" t="s">
        <v>4</v>
      </c>
      <c r="E847" s="37" t="s">
        <v>5</v>
      </c>
      <c r="F847" s="113" t="s">
        <v>6</v>
      </c>
      <c r="G847" s="37" t="s">
        <v>49</v>
      </c>
    </row>
    <row r="848" ht="15" customHeight="1">
      <c r="F848" s="113" t="s">
        <v>48</v>
      </c>
    </row>
    <row r="849" ht="15" customHeight="1">
      <c r="F849" s="113"/>
    </row>
    <row r="850" spans="2:6" ht="15" customHeight="1">
      <c r="B850" s="63" t="s">
        <v>142</v>
      </c>
      <c r="C850" s="38" t="s">
        <v>134</v>
      </c>
      <c r="F850" s="113"/>
    </row>
    <row r="851" spans="3:6" ht="15" customHeight="1">
      <c r="C851" s="38" t="s">
        <v>137</v>
      </c>
      <c r="F851" s="113"/>
    </row>
    <row r="852" spans="3:6" ht="15" customHeight="1">
      <c r="C852" s="38" t="s">
        <v>135</v>
      </c>
      <c r="F852" s="113"/>
    </row>
    <row r="853" spans="3:6" ht="15" customHeight="1">
      <c r="C853" s="38" t="s">
        <v>136</v>
      </c>
      <c r="F853" s="113"/>
    </row>
    <row r="854" spans="3:7" ht="15" customHeight="1">
      <c r="C854" s="38" t="s">
        <v>138</v>
      </c>
      <c r="D854" s="37" t="s">
        <v>7</v>
      </c>
      <c r="E854" s="73">
        <f>F842</f>
        <v>34</v>
      </c>
      <c r="F854" s="114">
        <v>0</v>
      </c>
      <c r="G854" s="61">
        <f>E854*F854</f>
        <v>0</v>
      </c>
    </row>
    <row r="855" ht="15" customHeight="1">
      <c r="F855" s="113"/>
    </row>
    <row r="856" spans="2:6" ht="15" customHeight="1">
      <c r="B856" s="63" t="s">
        <v>24</v>
      </c>
      <c r="C856" s="38" t="s">
        <v>139</v>
      </c>
      <c r="F856" s="113"/>
    </row>
    <row r="857" spans="3:6" ht="15" customHeight="1">
      <c r="C857" s="38" t="s">
        <v>140</v>
      </c>
      <c r="F857" s="113"/>
    </row>
    <row r="858" spans="3:7" ht="15" customHeight="1">
      <c r="C858" s="38" t="s">
        <v>141</v>
      </c>
      <c r="D858" s="37" t="s">
        <v>8</v>
      </c>
      <c r="E858" s="37">
        <v>2</v>
      </c>
      <c r="F858" s="115">
        <v>0</v>
      </c>
      <c r="G858" s="61">
        <f>E858*F858</f>
        <v>0</v>
      </c>
    </row>
    <row r="859" ht="15" customHeight="1">
      <c r="F859" s="113"/>
    </row>
    <row r="860" spans="3:7" ht="15" customHeight="1" thickBot="1">
      <c r="C860" s="88"/>
      <c r="F860" s="113"/>
      <c r="G860" s="76"/>
    </row>
    <row r="861" spans="3:7" ht="18" customHeight="1" thickBot="1">
      <c r="C861" s="86" t="s">
        <v>173</v>
      </c>
      <c r="F861" s="113"/>
      <c r="G861" s="87">
        <f>SUM(G847:G859)</f>
        <v>0</v>
      </c>
    </row>
    <row r="862" spans="3:7" ht="15" customHeight="1">
      <c r="C862" s="72"/>
      <c r="F862" s="113"/>
      <c r="G862" s="76"/>
    </row>
    <row r="863" spans="3:7" ht="15" customHeight="1">
      <c r="C863" s="72"/>
      <c r="F863" s="113"/>
      <c r="G863" s="76"/>
    </row>
    <row r="864" spans="2:6" ht="15" customHeight="1">
      <c r="B864" s="37" t="s">
        <v>11</v>
      </c>
      <c r="C864" s="59" t="s">
        <v>12</v>
      </c>
      <c r="F864" s="113"/>
    </row>
    <row r="865" spans="3:6" ht="15" customHeight="1">
      <c r="C865" s="59"/>
      <c r="F865" s="113"/>
    </row>
    <row r="866" spans="2:7" ht="15" customHeight="1">
      <c r="B866" s="37" t="s">
        <v>2</v>
      </c>
      <c r="C866" s="38" t="s">
        <v>3</v>
      </c>
      <c r="D866" s="37" t="s">
        <v>4</v>
      </c>
      <c r="E866" s="37" t="s">
        <v>5</v>
      </c>
      <c r="F866" s="113" t="s">
        <v>13</v>
      </c>
      <c r="G866" s="37" t="s">
        <v>49</v>
      </c>
    </row>
    <row r="867" spans="5:6" ht="15" customHeight="1">
      <c r="E867" s="94"/>
      <c r="F867" s="113" t="s">
        <v>53</v>
      </c>
    </row>
    <row r="868" spans="3:7" ht="15" customHeight="1">
      <c r="C868" s="88"/>
      <c r="F868" s="113"/>
      <c r="G868" s="76"/>
    </row>
    <row r="869" spans="2:6" ht="15" customHeight="1">
      <c r="B869" s="63" t="s">
        <v>26</v>
      </c>
      <c r="C869" s="38" t="s">
        <v>102</v>
      </c>
      <c r="F869" s="113"/>
    </row>
    <row r="870" spans="3:6" ht="15" customHeight="1">
      <c r="C870" s="38" t="s">
        <v>124</v>
      </c>
      <c r="F870" s="113"/>
    </row>
    <row r="871" spans="3:6" ht="15" customHeight="1">
      <c r="C871" s="38" t="s">
        <v>112</v>
      </c>
      <c r="F871" s="113"/>
    </row>
    <row r="872" spans="3:6" ht="15" customHeight="1">
      <c r="C872" s="38" t="s">
        <v>103</v>
      </c>
      <c r="F872" s="113"/>
    </row>
    <row r="873" spans="3:6" ht="15" customHeight="1">
      <c r="C873" s="38" t="s">
        <v>105</v>
      </c>
      <c r="F873" s="113"/>
    </row>
    <row r="874" spans="3:6" ht="15" customHeight="1">
      <c r="C874" s="38" t="s">
        <v>122</v>
      </c>
      <c r="F874" s="113"/>
    </row>
    <row r="875" spans="3:6" ht="15" customHeight="1">
      <c r="C875" s="38" t="s">
        <v>84</v>
      </c>
      <c r="F875" s="113"/>
    </row>
    <row r="876" spans="3:6" ht="15" customHeight="1">
      <c r="C876" s="38" t="s">
        <v>86</v>
      </c>
      <c r="F876" s="113"/>
    </row>
    <row r="877" spans="3:6" ht="15" customHeight="1">
      <c r="C877" s="38" t="s">
        <v>150</v>
      </c>
      <c r="F877" s="113"/>
    </row>
    <row r="878" spans="3:6" ht="15" customHeight="1">
      <c r="C878" s="38" t="s">
        <v>324</v>
      </c>
      <c r="F878" s="113"/>
    </row>
    <row r="879" spans="3:7" ht="15" customHeight="1">
      <c r="C879" s="38" t="s">
        <v>101</v>
      </c>
      <c r="D879" s="37" t="s">
        <v>14</v>
      </c>
      <c r="E879" s="73">
        <f>F842*0.9*2.8*1.05</f>
        <v>89.964</v>
      </c>
      <c r="F879" s="115">
        <v>0</v>
      </c>
      <c r="G879" s="61">
        <f>F879*E879</f>
        <v>0</v>
      </c>
    </row>
    <row r="880" spans="5:7" ht="15" customHeight="1">
      <c r="E880" s="73"/>
      <c r="F880" s="115"/>
      <c r="G880" s="61"/>
    </row>
    <row r="881" spans="2:6" ht="15" customHeight="1">
      <c r="B881" s="63" t="s">
        <v>27</v>
      </c>
      <c r="C881" s="38" t="s">
        <v>81</v>
      </c>
      <c r="F881" s="113"/>
    </row>
    <row r="882" spans="3:6" ht="15" customHeight="1">
      <c r="C882" s="38" t="s">
        <v>82</v>
      </c>
      <c r="F882" s="113"/>
    </row>
    <row r="883" spans="3:7" ht="15" customHeight="1">
      <c r="C883" s="38" t="s">
        <v>211</v>
      </c>
      <c r="D883" s="37" t="s">
        <v>10</v>
      </c>
      <c r="E883" s="73">
        <f>F842*0.5</f>
        <v>17</v>
      </c>
      <c r="F883" s="114">
        <v>0</v>
      </c>
      <c r="G883" s="74">
        <f>F883*E883</f>
        <v>0</v>
      </c>
    </row>
    <row r="884" spans="5:7" ht="15" customHeight="1">
      <c r="E884" s="77"/>
      <c r="F884" s="114"/>
      <c r="G884" s="74"/>
    </row>
    <row r="885" spans="2:6" ht="15" customHeight="1">
      <c r="B885" s="63" t="s">
        <v>28</v>
      </c>
      <c r="C885" s="38" t="s">
        <v>92</v>
      </c>
      <c r="F885" s="113"/>
    </row>
    <row r="886" spans="3:6" ht="15" customHeight="1">
      <c r="C886" s="38" t="s">
        <v>93</v>
      </c>
      <c r="F886" s="113"/>
    </row>
    <row r="887" spans="3:6" ht="15" customHeight="1">
      <c r="C887" s="38" t="s">
        <v>130</v>
      </c>
      <c r="F887" s="113"/>
    </row>
    <row r="888" spans="3:6" ht="15" customHeight="1">
      <c r="C888" s="38" t="s">
        <v>131</v>
      </c>
      <c r="F888" s="113"/>
    </row>
    <row r="889" spans="3:6" ht="15" customHeight="1">
      <c r="C889" s="38" t="s">
        <v>116</v>
      </c>
      <c r="F889" s="113"/>
    </row>
    <row r="890" spans="3:7" ht="15" customHeight="1">
      <c r="C890" s="38" t="s">
        <v>212</v>
      </c>
      <c r="D890" s="37" t="s">
        <v>14</v>
      </c>
      <c r="E890" s="73">
        <f>E883*0.13*1.05</f>
        <v>2.3205</v>
      </c>
      <c r="F890" s="115">
        <v>0</v>
      </c>
      <c r="G890" s="61">
        <f>F890*E890</f>
        <v>0</v>
      </c>
    </row>
    <row r="891" ht="15" customHeight="1">
      <c r="F891" s="113"/>
    </row>
    <row r="892" spans="2:6" ht="15" customHeight="1">
      <c r="B892" s="63" t="s">
        <v>29</v>
      </c>
      <c r="C892" s="38" t="s">
        <v>113</v>
      </c>
      <c r="F892" s="113"/>
    </row>
    <row r="893" spans="3:6" ht="15" customHeight="1">
      <c r="C893" s="38" t="s">
        <v>114</v>
      </c>
      <c r="F893" s="113"/>
    </row>
    <row r="894" spans="3:6" ht="15" customHeight="1">
      <c r="C894" s="38" t="s">
        <v>115</v>
      </c>
      <c r="F894" s="113"/>
    </row>
    <row r="895" spans="3:6" ht="15" customHeight="1">
      <c r="C895" s="38" t="s">
        <v>129</v>
      </c>
      <c r="F895" s="113"/>
    </row>
    <row r="896" spans="3:6" ht="15" customHeight="1">
      <c r="C896" s="38" t="s">
        <v>213</v>
      </c>
      <c r="F896" s="113"/>
    </row>
    <row r="897" spans="3:7" ht="15" customHeight="1">
      <c r="C897" s="38" t="s">
        <v>132</v>
      </c>
      <c r="D897" s="37" t="s">
        <v>14</v>
      </c>
      <c r="E897" s="73">
        <f>(E883*0.65*1.1)-E916-E917</f>
        <v>8.353000000000002</v>
      </c>
      <c r="F897" s="115">
        <v>0</v>
      </c>
      <c r="G897" s="61">
        <f>F897*E897</f>
        <v>0</v>
      </c>
    </row>
    <row r="898" spans="5:7" ht="15" customHeight="1">
      <c r="E898" s="73"/>
      <c r="F898" s="115"/>
      <c r="G898" s="61"/>
    </row>
    <row r="899" spans="2:7" ht="15" customHeight="1">
      <c r="B899" s="63" t="s">
        <v>30</v>
      </c>
      <c r="C899" s="38" t="s">
        <v>90</v>
      </c>
      <c r="E899" s="73"/>
      <c r="F899" s="115"/>
      <c r="G899" s="61"/>
    </row>
    <row r="900" spans="3:7" ht="15" customHeight="1">
      <c r="C900" s="38" t="s">
        <v>91</v>
      </c>
      <c r="E900" s="73"/>
      <c r="F900" s="115"/>
      <c r="G900" s="61"/>
    </row>
    <row r="901" spans="3:7" ht="15" customHeight="1">
      <c r="C901" s="38" t="s">
        <v>9</v>
      </c>
      <c r="D901" s="37" t="s">
        <v>10</v>
      </c>
      <c r="E901" s="73">
        <v>80</v>
      </c>
      <c r="F901" s="115">
        <v>0</v>
      </c>
      <c r="G901" s="61">
        <f>F901*E901</f>
        <v>0</v>
      </c>
    </row>
    <row r="902" spans="5:7" ht="15" customHeight="1">
      <c r="E902" s="73"/>
      <c r="F902" s="115"/>
      <c r="G902" s="61"/>
    </row>
    <row r="903" spans="2:6" ht="15" customHeight="1">
      <c r="B903" s="63" t="s">
        <v>31</v>
      </c>
      <c r="C903" s="38" t="s">
        <v>236</v>
      </c>
      <c r="F903" s="113"/>
    </row>
    <row r="904" spans="3:6" ht="15" customHeight="1">
      <c r="C904" s="38" t="s">
        <v>214</v>
      </c>
      <c r="F904" s="113"/>
    </row>
    <row r="905" spans="3:6" ht="15" customHeight="1">
      <c r="C905" s="38" t="s">
        <v>215</v>
      </c>
      <c r="F905" s="113"/>
    </row>
    <row r="906" spans="3:6" ht="15" customHeight="1">
      <c r="C906" s="38" t="s">
        <v>182</v>
      </c>
      <c r="F906" s="113"/>
    </row>
    <row r="907" spans="3:6" ht="15" customHeight="1">
      <c r="C907" s="38" t="s">
        <v>183</v>
      </c>
      <c r="F907" s="113"/>
    </row>
    <row r="908" spans="3:6" ht="15" customHeight="1">
      <c r="C908" s="38" t="s">
        <v>205</v>
      </c>
      <c r="F908" s="113"/>
    </row>
    <row r="909" spans="3:6" ht="15" customHeight="1">
      <c r="C909" s="38" t="s">
        <v>111</v>
      </c>
      <c r="F909" s="113"/>
    </row>
    <row r="910" spans="3:6" ht="15" customHeight="1">
      <c r="C910" s="38" t="s">
        <v>121</v>
      </c>
      <c r="F910" s="113"/>
    </row>
    <row r="911" spans="3:6" ht="15" customHeight="1">
      <c r="C911" s="38" t="s">
        <v>117</v>
      </c>
      <c r="F911" s="113"/>
    </row>
    <row r="912" spans="3:6" ht="15" customHeight="1">
      <c r="C912" s="38" t="s">
        <v>118</v>
      </c>
      <c r="F912" s="113"/>
    </row>
    <row r="913" spans="3:6" ht="15" customHeight="1">
      <c r="C913" s="38" t="s">
        <v>119</v>
      </c>
      <c r="F913" s="113"/>
    </row>
    <row r="914" spans="3:6" ht="15" customHeight="1">
      <c r="C914" s="38" t="s">
        <v>15</v>
      </c>
      <c r="D914" s="37" t="s">
        <v>14</v>
      </c>
      <c r="E914" s="73">
        <f>E879</f>
        <v>89.964</v>
      </c>
      <c r="F914" s="113"/>
    </row>
    <row r="915" spans="3:6" ht="15" customHeight="1">
      <c r="C915" s="79" t="s">
        <v>41</v>
      </c>
      <c r="D915" s="37" t="s">
        <v>14</v>
      </c>
      <c r="E915" s="73">
        <f>E890+E897</f>
        <v>10.6735</v>
      </c>
      <c r="F915" s="113"/>
    </row>
    <row r="916" spans="3:6" ht="15" customHeight="1">
      <c r="C916" s="79" t="s">
        <v>42</v>
      </c>
      <c r="D916" s="37" t="s">
        <v>14</v>
      </c>
      <c r="E916" s="73">
        <f>F842*0.053</f>
        <v>1.802</v>
      </c>
      <c r="F916" s="113"/>
    </row>
    <row r="917" spans="3:6" ht="15" customHeight="1">
      <c r="C917" s="79" t="s">
        <v>43</v>
      </c>
      <c r="D917" s="37" t="s">
        <v>14</v>
      </c>
      <c r="E917" s="73">
        <f>1*2</f>
        <v>2</v>
      </c>
      <c r="F917" s="113"/>
    </row>
    <row r="918" spans="3:6" ht="15" customHeight="1">
      <c r="C918" s="79" t="s">
        <v>44</v>
      </c>
      <c r="D918" s="37" t="s">
        <v>14</v>
      </c>
      <c r="E918" s="73">
        <f>E972+E978</f>
        <v>2.5</v>
      </c>
      <c r="F918" s="113"/>
    </row>
    <row r="919" spans="3:7" ht="15" customHeight="1">
      <c r="C919" s="38" t="s">
        <v>16</v>
      </c>
      <c r="D919" s="37" t="s">
        <v>14</v>
      </c>
      <c r="E919" s="73">
        <f>E914-E915-E916-E917-E918</f>
        <v>72.98849999999999</v>
      </c>
      <c r="F919" s="115"/>
      <c r="G919" s="61"/>
    </row>
    <row r="920" spans="3:7" ht="15" customHeight="1">
      <c r="C920" s="38" t="s">
        <v>94</v>
      </c>
      <c r="D920" s="37" t="s">
        <v>14</v>
      </c>
      <c r="E920" s="73">
        <v>25</v>
      </c>
      <c r="F920" s="115">
        <v>0</v>
      </c>
      <c r="G920" s="61">
        <f>F920*E920</f>
        <v>0</v>
      </c>
    </row>
    <row r="921" spans="5:7" ht="15" customHeight="1">
      <c r="E921" s="73"/>
      <c r="F921" s="115"/>
      <c r="G921" s="61"/>
    </row>
    <row r="922" spans="2:6" ht="15" customHeight="1">
      <c r="B922" s="63" t="s">
        <v>50</v>
      </c>
      <c r="C922" s="38" t="s">
        <v>77</v>
      </c>
      <c r="F922" s="113"/>
    </row>
    <row r="923" spans="3:7" ht="15" customHeight="1">
      <c r="C923" s="38" t="s">
        <v>78</v>
      </c>
      <c r="D923" s="37" t="s">
        <v>14</v>
      </c>
      <c r="E923" s="73">
        <f>E914-E920</f>
        <v>64.964</v>
      </c>
      <c r="F923" s="115">
        <v>0</v>
      </c>
      <c r="G923" s="61">
        <f>F923*E923</f>
        <v>0</v>
      </c>
    </row>
    <row r="924" spans="5:7" ht="15" customHeight="1">
      <c r="E924" s="73"/>
      <c r="F924" s="115"/>
      <c r="G924" s="61"/>
    </row>
    <row r="925" spans="5:7" ht="15" customHeight="1" thickBot="1">
      <c r="E925" s="73"/>
      <c r="F925" s="115"/>
      <c r="G925" s="61"/>
    </row>
    <row r="926" spans="2:7" ht="18" customHeight="1" thickBot="1">
      <c r="B926" s="96"/>
      <c r="C926" s="86" t="s">
        <v>17</v>
      </c>
      <c r="F926" s="113"/>
      <c r="G926" s="87">
        <f>SUM(G871:G924)</f>
        <v>0</v>
      </c>
    </row>
    <row r="927" spans="2:7" ht="15" customHeight="1">
      <c r="B927" s="97"/>
      <c r="C927" s="72"/>
      <c r="F927" s="113"/>
      <c r="G927" s="76"/>
    </row>
    <row r="928" spans="2:7" ht="15" customHeight="1">
      <c r="B928" s="97"/>
      <c r="C928" s="72"/>
      <c r="F928" s="113"/>
      <c r="G928" s="76"/>
    </row>
    <row r="929" spans="2:6" ht="15" customHeight="1">
      <c r="B929" s="37" t="s">
        <v>18</v>
      </c>
      <c r="C929" s="84" t="s">
        <v>19</v>
      </c>
      <c r="F929" s="113"/>
    </row>
    <row r="930" spans="3:6" ht="15" customHeight="1">
      <c r="C930" s="84"/>
      <c r="F930" s="113"/>
    </row>
    <row r="931" spans="2:7" ht="15" customHeight="1">
      <c r="B931" s="37" t="s">
        <v>2</v>
      </c>
      <c r="C931" s="38" t="s">
        <v>3</v>
      </c>
      <c r="D931" s="37" t="s">
        <v>4</v>
      </c>
      <c r="E931" s="37" t="s">
        <v>5</v>
      </c>
      <c r="F931" s="113" t="s">
        <v>13</v>
      </c>
      <c r="G931" s="37" t="s">
        <v>49</v>
      </c>
    </row>
    <row r="932" ht="15" customHeight="1">
      <c r="F932" s="113" t="s">
        <v>53</v>
      </c>
    </row>
    <row r="933" ht="15" customHeight="1">
      <c r="F933" s="113"/>
    </row>
    <row r="934" spans="2:6" ht="15" customHeight="1">
      <c r="B934" s="63" t="s">
        <v>32</v>
      </c>
      <c r="C934" s="38" t="s">
        <v>1169</v>
      </c>
      <c r="F934" s="113"/>
    </row>
    <row r="935" spans="3:6" ht="15" customHeight="1">
      <c r="C935" s="38" t="s">
        <v>317</v>
      </c>
      <c r="F935" s="113"/>
    </row>
    <row r="936" spans="3:6" ht="15" customHeight="1">
      <c r="C936" s="38" t="s">
        <v>318</v>
      </c>
      <c r="F936" s="113"/>
    </row>
    <row r="937" spans="3:6" ht="15" customHeight="1">
      <c r="C937" s="38" t="s">
        <v>195</v>
      </c>
      <c r="F937" s="113"/>
    </row>
    <row r="938" spans="3:6" ht="15" customHeight="1">
      <c r="C938" s="38" t="s">
        <v>206</v>
      </c>
      <c r="F938" s="113"/>
    </row>
    <row r="939" spans="3:7" ht="15" customHeight="1">
      <c r="C939" s="38" t="s">
        <v>197</v>
      </c>
      <c r="D939" s="37" t="s">
        <v>7</v>
      </c>
      <c r="E939" s="73">
        <f>F842</f>
        <v>34</v>
      </c>
      <c r="F939" s="115">
        <v>0</v>
      </c>
      <c r="G939" s="61">
        <f>F939*E939</f>
        <v>0</v>
      </c>
    </row>
    <row r="940" ht="15" customHeight="1">
      <c r="F940" s="113"/>
    </row>
    <row r="941" spans="2:7" ht="15" customHeight="1">
      <c r="B941" s="63" t="s">
        <v>45</v>
      </c>
      <c r="C941" s="38" t="s">
        <v>190</v>
      </c>
      <c r="F941" s="116"/>
      <c r="G941" s="78"/>
    </row>
    <row r="942" spans="3:6" ht="15" customHeight="1">
      <c r="C942" s="38" t="s">
        <v>1176</v>
      </c>
      <c r="F942" s="113"/>
    </row>
    <row r="943" spans="3:6" ht="15" customHeight="1">
      <c r="C943" s="38" t="s">
        <v>188</v>
      </c>
      <c r="F943" s="113"/>
    </row>
    <row r="944" spans="3:6" ht="15" customHeight="1">
      <c r="C944" s="38" t="s">
        <v>1152</v>
      </c>
      <c r="F944" s="113"/>
    </row>
    <row r="945" spans="3:6" ht="15" customHeight="1">
      <c r="C945" s="38" t="s">
        <v>189</v>
      </c>
      <c r="F945" s="113"/>
    </row>
    <row r="946" spans="3:7" ht="15" customHeight="1">
      <c r="C946" s="38" t="s">
        <v>325</v>
      </c>
      <c r="D946" s="37" t="s">
        <v>20</v>
      </c>
      <c r="E946" s="37">
        <v>1</v>
      </c>
      <c r="F946" s="115">
        <v>0</v>
      </c>
      <c r="G946" s="61">
        <f>F946*E946</f>
        <v>0</v>
      </c>
    </row>
    <row r="947" spans="6:7" ht="15" customHeight="1">
      <c r="F947" s="115"/>
      <c r="G947" s="61"/>
    </row>
    <row r="948" spans="2:7" ht="15" customHeight="1">
      <c r="B948" s="63" t="s">
        <v>46</v>
      </c>
      <c r="C948" s="38" t="s">
        <v>55</v>
      </c>
      <c r="F948" s="116"/>
      <c r="G948" s="78"/>
    </row>
    <row r="949" spans="2:7" ht="15" customHeight="1">
      <c r="B949" s="63"/>
      <c r="C949" s="38" t="s">
        <v>299</v>
      </c>
      <c r="F949" s="116"/>
      <c r="G949" s="78"/>
    </row>
    <row r="950" spans="2:7" ht="15" customHeight="1">
      <c r="B950" s="63"/>
      <c r="C950" s="38" t="s">
        <v>300</v>
      </c>
      <c r="F950" s="116"/>
      <c r="G950" s="78"/>
    </row>
    <row r="951" spans="3:6" ht="15" customHeight="1">
      <c r="C951" s="38" t="s">
        <v>301</v>
      </c>
      <c r="E951" s="94"/>
      <c r="F951" s="113"/>
    </row>
    <row r="952" spans="3:6" ht="15" customHeight="1">
      <c r="C952" s="38" t="s">
        <v>1155</v>
      </c>
      <c r="F952" s="113"/>
    </row>
    <row r="953" spans="3:6" ht="15" customHeight="1">
      <c r="C953" s="38" t="s">
        <v>1156</v>
      </c>
      <c r="F953" s="113"/>
    </row>
    <row r="954" spans="3:6" ht="15" customHeight="1">
      <c r="C954" s="38" t="s">
        <v>302</v>
      </c>
      <c r="F954" s="113"/>
    </row>
    <row r="955" spans="3:6" ht="15" customHeight="1">
      <c r="C955" s="38" t="s">
        <v>303</v>
      </c>
      <c r="F955" s="113"/>
    </row>
    <row r="956" spans="3:6" ht="15" customHeight="1">
      <c r="C956" s="38" t="s">
        <v>305</v>
      </c>
      <c r="F956" s="113"/>
    </row>
    <row r="957" spans="3:7" ht="15" customHeight="1">
      <c r="C957" s="38" t="s">
        <v>304</v>
      </c>
      <c r="D957" s="37" t="s">
        <v>20</v>
      </c>
      <c r="E957" s="37">
        <v>2</v>
      </c>
      <c r="F957" s="116">
        <v>0</v>
      </c>
      <c r="G957" s="78">
        <f>F957*E957</f>
        <v>0</v>
      </c>
    </row>
    <row r="958" spans="2:7" ht="15" customHeight="1">
      <c r="B958" s="97"/>
      <c r="C958" s="72"/>
      <c r="F958" s="113"/>
      <c r="G958" s="76"/>
    </row>
    <row r="959" spans="2:7" ht="15" customHeight="1" thickBot="1">
      <c r="B959" s="97"/>
      <c r="C959" s="72"/>
      <c r="F959" s="113"/>
      <c r="G959" s="76"/>
    </row>
    <row r="960" spans="2:7" ht="18" customHeight="1" thickBot="1">
      <c r="B960" s="63"/>
      <c r="C960" s="86" t="s">
        <v>174</v>
      </c>
      <c r="D960" s="94"/>
      <c r="E960" s="94"/>
      <c r="F960" s="118"/>
      <c r="G960" s="87">
        <f>SUM(G937:G958)</f>
        <v>0</v>
      </c>
    </row>
    <row r="961" spans="2:7" ht="15" customHeight="1">
      <c r="B961" s="63"/>
      <c r="C961" s="88"/>
      <c r="F961" s="113"/>
      <c r="G961" s="76"/>
    </row>
    <row r="962" spans="5:7" ht="15" customHeight="1">
      <c r="E962" s="73"/>
      <c r="F962" s="115"/>
      <c r="G962" s="61"/>
    </row>
    <row r="963" spans="2:6" ht="15" customHeight="1">
      <c r="B963" s="37" t="s">
        <v>21</v>
      </c>
      <c r="C963" s="84" t="s">
        <v>22</v>
      </c>
      <c r="F963" s="113"/>
    </row>
    <row r="964" ht="15" customHeight="1">
      <c r="F964" s="113"/>
    </row>
    <row r="965" spans="2:7" ht="15" customHeight="1">
      <c r="B965" s="37" t="s">
        <v>2</v>
      </c>
      <c r="C965" s="38" t="s">
        <v>3</v>
      </c>
      <c r="D965" s="37" t="s">
        <v>4</v>
      </c>
      <c r="E965" s="37" t="s">
        <v>5</v>
      </c>
      <c r="F965" s="113" t="s">
        <v>13</v>
      </c>
      <c r="G965" s="37" t="s">
        <v>49</v>
      </c>
    </row>
    <row r="966" ht="15" customHeight="1">
      <c r="F966" s="113" t="s">
        <v>53</v>
      </c>
    </row>
    <row r="967" ht="15" customHeight="1">
      <c r="F967" s="113"/>
    </row>
    <row r="968" spans="2:6" ht="15" customHeight="1">
      <c r="B968" s="63" t="s">
        <v>36</v>
      </c>
      <c r="C968" s="38" t="s">
        <v>216</v>
      </c>
      <c r="F968" s="113"/>
    </row>
    <row r="969" spans="3:6" ht="15" customHeight="1">
      <c r="C969" s="38" t="s">
        <v>57</v>
      </c>
      <c r="F969" s="113"/>
    </row>
    <row r="970" spans="3:7" ht="15" customHeight="1">
      <c r="C970" s="38" t="s">
        <v>58</v>
      </c>
      <c r="F970" s="115"/>
      <c r="G970" s="61"/>
    </row>
    <row r="971" spans="3:7" ht="15" customHeight="1">
      <c r="C971" s="38" t="s">
        <v>1157</v>
      </c>
      <c r="F971" s="115"/>
      <c r="G971" s="61"/>
    </row>
    <row r="972" spans="3:7" ht="15" customHeight="1">
      <c r="C972" s="38" t="s">
        <v>59</v>
      </c>
      <c r="D972" s="37" t="s">
        <v>14</v>
      </c>
      <c r="E972" s="37">
        <f>2</f>
        <v>2</v>
      </c>
      <c r="F972" s="115">
        <v>0</v>
      </c>
      <c r="G972" s="61">
        <f>F972*E972</f>
        <v>0</v>
      </c>
    </row>
    <row r="973" spans="6:7" ht="15" customHeight="1">
      <c r="F973" s="115"/>
      <c r="G973" s="61"/>
    </row>
    <row r="974" spans="2:6" ht="15.75">
      <c r="B974" s="63" t="s">
        <v>37</v>
      </c>
      <c r="C974" s="38" t="s">
        <v>217</v>
      </c>
      <c r="F974" s="113"/>
    </row>
    <row r="975" spans="3:6" ht="15" customHeight="1">
      <c r="C975" s="38" t="s">
        <v>61</v>
      </c>
      <c r="F975" s="113"/>
    </row>
    <row r="976" spans="3:7" ht="15" customHeight="1">
      <c r="C976" s="38" t="s">
        <v>58</v>
      </c>
      <c r="F976" s="115"/>
      <c r="G976" s="61"/>
    </row>
    <row r="977" spans="3:7" ht="15" customHeight="1">
      <c r="C977" s="38" t="s">
        <v>1158</v>
      </c>
      <c r="F977" s="115"/>
      <c r="G977" s="61"/>
    </row>
    <row r="978" spans="3:7" ht="15" customHeight="1">
      <c r="C978" s="38" t="s">
        <v>59</v>
      </c>
      <c r="D978" s="37" t="s">
        <v>14</v>
      </c>
      <c r="E978" s="37">
        <v>0.5</v>
      </c>
      <c r="F978" s="115">
        <v>0</v>
      </c>
      <c r="G978" s="61">
        <f>F978*E978</f>
        <v>0</v>
      </c>
    </row>
    <row r="979" spans="6:7" ht="14.25" customHeight="1">
      <c r="F979" s="115"/>
      <c r="G979" s="61"/>
    </row>
    <row r="980" spans="3:6" ht="15" customHeight="1">
      <c r="C980" s="89"/>
      <c r="F980" s="113"/>
    </row>
    <row r="981" spans="2:7" ht="15" customHeight="1">
      <c r="B981" s="63" t="s">
        <v>38</v>
      </c>
      <c r="C981" s="38" t="s">
        <v>373</v>
      </c>
      <c r="D981" s="37" t="s">
        <v>10</v>
      </c>
      <c r="E981" s="73">
        <v>60</v>
      </c>
      <c r="F981" s="114">
        <v>0</v>
      </c>
      <c r="G981" s="74">
        <f>F981*E981</f>
        <v>0</v>
      </c>
    </row>
    <row r="982" spans="5:7" ht="14.25" customHeight="1">
      <c r="E982" s="73"/>
      <c r="F982" s="115"/>
      <c r="G982" s="61"/>
    </row>
    <row r="983" spans="5:7" ht="14.25" customHeight="1" thickBot="1">
      <c r="E983" s="73"/>
      <c r="F983" s="115"/>
      <c r="G983" s="61"/>
    </row>
    <row r="984" spans="3:7" ht="18" customHeight="1" thickBot="1">
      <c r="C984" s="86" t="s">
        <v>175</v>
      </c>
      <c r="F984" s="113"/>
      <c r="G984" s="87">
        <f>SUM(G971:G981)</f>
        <v>0</v>
      </c>
    </row>
    <row r="985" spans="3:7" ht="15" customHeight="1">
      <c r="C985" s="88"/>
      <c r="F985" s="113"/>
      <c r="G985" s="76"/>
    </row>
    <row r="986" spans="3:7" ht="15" customHeight="1" thickBot="1">
      <c r="C986" s="88"/>
      <c r="F986" s="113"/>
      <c r="G986" s="76"/>
    </row>
    <row r="987" spans="3:7" ht="19.5" customHeight="1" thickBot="1">
      <c r="C987" s="92" t="s">
        <v>218</v>
      </c>
      <c r="E987" s="93" t="s">
        <v>7</v>
      </c>
      <c r="F987" s="118">
        <v>55</v>
      </c>
      <c r="G987" s="61"/>
    </row>
    <row r="988" spans="3:7" ht="15" customHeight="1">
      <c r="C988" s="95"/>
      <c r="E988" s="93"/>
      <c r="F988" s="118"/>
      <c r="G988" s="61"/>
    </row>
    <row r="989" spans="5:7" ht="14.25" customHeight="1">
      <c r="E989" s="73"/>
      <c r="F989" s="115"/>
      <c r="G989" s="61"/>
    </row>
    <row r="990" spans="2:6" ht="14.25" customHeight="1">
      <c r="B990" s="37" t="s">
        <v>0</v>
      </c>
      <c r="C990" s="59" t="s">
        <v>1</v>
      </c>
      <c r="D990" s="39"/>
      <c r="F990" s="113"/>
    </row>
    <row r="991" ht="14.25" customHeight="1">
      <c r="F991" s="113"/>
    </row>
    <row r="992" spans="2:7" ht="14.25" customHeight="1">
      <c r="B992" s="37" t="s">
        <v>2</v>
      </c>
      <c r="C992" s="38" t="s">
        <v>3</v>
      </c>
      <c r="D992" s="37" t="s">
        <v>4</v>
      </c>
      <c r="E992" s="37" t="s">
        <v>5</v>
      </c>
      <c r="F992" s="113" t="s">
        <v>6</v>
      </c>
      <c r="G992" s="37" t="s">
        <v>49</v>
      </c>
    </row>
    <row r="993" ht="14.25" customHeight="1">
      <c r="F993" s="113" t="s">
        <v>48</v>
      </c>
    </row>
    <row r="994" ht="14.25" customHeight="1">
      <c r="F994" s="113"/>
    </row>
    <row r="995" spans="2:6" ht="14.25" customHeight="1">
      <c r="B995" s="63" t="s">
        <v>142</v>
      </c>
      <c r="C995" s="38" t="s">
        <v>134</v>
      </c>
      <c r="F995" s="113"/>
    </row>
    <row r="996" spans="3:6" ht="14.25" customHeight="1">
      <c r="C996" s="38" t="s">
        <v>137</v>
      </c>
      <c r="F996" s="113"/>
    </row>
    <row r="997" spans="3:6" ht="14.25" customHeight="1">
      <c r="C997" s="38" t="s">
        <v>135</v>
      </c>
      <c r="F997" s="113"/>
    </row>
    <row r="998" spans="3:6" ht="14.25" customHeight="1">
      <c r="C998" s="38" t="s">
        <v>136</v>
      </c>
      <c r="F998" s="113"/>
    </row>
    <row r="999" spans="3:7" ht="14.25" customHeight="1">
      <c r="C999" s="38" t="s">
        <v>138</v>
      </c>
      <c r="D999" s="37" t="s">
        <v>7</v>
      </c>
      <c r="E999" s="73">
        <f>F987</f>
        <v>55</v>
      </c>
      <c r="F999" s="114">
        <v>0</v>
      </c>
      <c r="G999" s="61">
        <f>E999*F999</f>
        <v>0</v>
      </c>
    </row>
    <row r="1000" ht="14.25" customHeight="1">
      <c r="F1000" s="113"/>
    </row>
    <row r="1001" spans="2:6" ht="14.25" customHeight="1">
      <c r="B1001" s="63" t="s">
        <v>24</v>
      </c>
      <c r="C1001" s="38" t="s">
        <v>139</v>
      </c>
      <c r="F1001" s="113"/>
    </row>
    <row r="1002" spans="3:6" ht="14.25" customHeight="1">
      <c r="C1002" s="38" t="s">
        <v>140</v>
      </c>
      <c r="F1002" s="113"/>
    </row>
    <row r="1003" spans="3:7" ht="14.25" customHeight="1">
      <c r="C1003" s="38" t="s">
        <v>141</v>
      </c>
      <c r="D1003" s="37" t="s">
        <v>8</v>
      </c>
      <c r="E1003" s="37">
        <v>3</v>
      </c>
      <c r="F1003" s="115">
        <v>0</v>
      </c>
      <c r="G1003" s="61">
        <f>E1003*F1003</f>
        <v>0</v>
      </c>
    </row>
    <row r="1004" ht="14.25" customHeight="1">
      <c r="F1004" s="113"/>
    </row>
    <row r="1005" spans="2:6" ht="14.25" customHeight="1">
      <c r="B1005" s="63" t="s">
        <v>25</v>
      </c>
      <c r="C1005" s="38" t="s">
        <v>80</v>
      </c>
      <c r="F1005" s="113"/>
    </row>
    <row r="1006" spans="3:7" ht="14.25" customHeight="1">
      <c r="C1006" s="38" t="s">
        <v>79</v>
      </c>
      <c r="F1006" s="113"/>
      <c r="G1006" s="61"/>
    </row>
    <row r="1007" spans="3:7" ht="14.25" customHeight="1">
      <c r="C1007" s="38" t="s">
        <v>78</v>
      </c>
      <c r="D1007" s="37" t="s">
        <v>10</v>
      </c>
      <c r="E1007" s="73">
        <v>130</v>
      </c>
      <c r="F1007" s="115">
        <v>0</v>
      </c>
      <c r="G1007" s="61">
        <f>E1007*F1007</f>
        <v>0</v>
      </c>
    </row>
    <row r="1008" spans="5:7" ht="13.5" customHeight="1">
      <c r="E1008" s="73"/>
      <c r="F1008" s="115"/>
      <c r="G1008" s="61"/>
    </row>
    <row r="1009" spans="3:7" ht="13.5" customHeight="1" thickBot="1">
      <c r="C1009" s="88"/>
      <c r="F1009" s="113"/>
      <c r="G1009" s="76"/>
    </row>
    <row r="1010" spans="3:7" ht="18" customHeight="1" thickBot="1">
      <c r="C1010" s="86" t="s">
        <v>173</v>
      </c>
      <c r="F1010" s="113"/>
      <c r="G1010" s="87">
        <f>SUM(G996:G1008)</f>
        <v>0</v>
      </c>
    </row>
    <row r="1011" spans="3:7" ht="15.75" customHeight="1">
      <c r="C1011" s="72"/>
      <c r="F1011" s="113"/>
      <c r="G1011" s="76"/>
    </row>
    <row r="1012" spans="3:7" ht="15.75" customHeight="1">
      <c r="C1012" s="72"/>
      <c r="F1012" s="113"/>
      <c r="G1012" s="76"/>
    </row>
    <row r="1013" spans="2:6" ht="14.25" customHeight="1">
      <c r="B1013" s="37" t="s">
        <v>11</v>
      </c>
      <c r="C1013" s="59" t="s">
        <v>12</v>
      </c>
      <c r="F1013" s="113"/>
    </row>
    <row r="1014" spans="3:6" ht="14.25" customHeight="1">
      <c r="C1014" s="59"/>
      <c r="F1014" s="113"/>
    </row>
    <row r="1015" spans="2:7" ht="14.25" customHeight="1">
      <c r="B1015" s="37" t="s">
        <v>2</v>
      </c>
      <c r="C1015" s="38" t="s">
        <v>3</v>
      </c>
      <c r="D1015" s="37" t="s">
        <v>4</v>
      </c>
      <c r="E1015" s="37" t="s">
        <v>5</v>
      </c>
      <c r="F1015" s="113" t="s">
        <v>13</v>
      </c>
      <c r="G1015" s="37" t="s">
        <v>49</v>
      </c>
    </row>
    <row r="1016" ht="14.25" customHeight="1">
      <c r="F1016" s="113" t="s">
        <v>53</v>
      </c>
    </row>
    <row r="1017" spans="3:7" ht="15" customHeight="1">
      <c r="C1017" s="88"/>
      <c r="F1017" s="113"/>
      <c r="G1017" s="76"/>
    </row>
    <row r="1018" spans="2:6" ht="15" customHeight="1">
      <c r="B1018" s="63" t="s">
        <v>26</v>
      </c>
      <c r="C1018" s="38" t="s">
        <v>102</v>
      </c>
      <c r="F1018" s="113"/>
    </row>
    <row r="1019" spans="3:6" ht="15" customHeight="1">
      <c r="C1019" s="38" t="s">
        <v>124</v>
      </c>
      <c r="F1019" s="113"/>
    </row>
    <row r="1020" spans="3:6" ht="15" customHeight="1">
      <c r="C1020" s="38" t="s">
        <v>112</v>
      </c>
      <c r="F1020" s="113"/>
    </row>
    <row r="1021" spans="3:6" ht="15" customHeight="1">
      <c r="C1021" s="38" t="s">
        <v>103</v>
      </c>
      <c r="F1021" s="113"/>
    </row>
    <row r="1022" spans="3:6" ht="15" customHeight="1">
      <c r="C1022" s="38" t="s">
        <v>105</v>
      </c>
      <c r="F1022" s="113"/>
    </row>
    <row r="1023" spans="3:6" ht="15" customHeight="1">
      <c r="C1023" s="38" t="s">
        <v>122</v>
      </c>
      <c r="F1023" s="113"/>
    </row>
    <row r="1024" spans="3:6" ht="15" customHeight="1">
      <c r="C1024" s="38" t="s">
        <v>84</v>
      </c>
      <c r="F1024" s="113"/>
    </row>
    <row r="1025" spans="3:6" ht="15" customHeight="1">
      <c r="C1025" s="38" t="s">
        <v>86</v>
      </c>
      <c r="F1025" s="113"/>
    </row>
    <row r="1026" spans="3:6" ht="15" customHeight="1">
      <c r="C1026" s="38" t="s">
        <v>150</v>
      </c>
      <c r="F1026" s="113"/>
    </row>
    <row r="1027" spans="3:6" ht="15" customHeight="1">
      <c r="C1027" s="38" t="s">
        <v>327</v>
      </c>
      <c r="F1027" s="113"/>
    </row>
    <row r="1028" spans="3:7" ht="15" customHeight="1">
      <c r="C1028" s="38" t="s">
        <v>101</v>
      </c>
      <c r="D1028" s="37" t="s">
        <v>14</v>
      </c>
      <c r="E1028" s="73">
        <f>F987*0.9*1.7*1.05</f>
        <v>88.3575</v>
      </c>
      <c r="F1028" s="115">
        <v>0</v>
      </c>
      <c r="G1028" s="61">
        <f>F1028*E1028</f>
        <v>0</v>
      </c>
    </row>
    <row r="1029" spans="5:7" ht="15" customHeight="1">
      <c r="E1029" s="73"/>
      <c r="F1029" s="115"/>
      <c r="G1029" s="61"/>
    </row>
    <row r="1030" spans="2:6" ht="15" customHeight="1">
      <c r="B1030" s="63" t="s">
        <v>27</v>
      </c>
      <c r="C1030" s="38" t="s">
        <v>81</v>
      </c>
      <c r="F1030" s="113"/>
    </row>
    <row r="1031" spans="3:6" ht="15" customHeight="1">
      <c r="C1031" s="38" t="s">
        <v>82</v>
      </c>
      <c r="F1031" s="113"/>
    </row>
    <row r="1032" spans="3:7" ht="15" customHeight="1">
      <c r="C1032" s="38" t="s">
        <v>219</v>
      </c>
      <c r="D1032" s="37" t="s">
        <v>10</v>
      </c>
      <c r="E1032" s="73">
        <f>F987*0.5</f>
        <v>27.5</v>
      </c>
      <c r="F1032" s="114">
        <v>0</v>
      </c>
      <c r="G1032" s="74">
        <f>F1032*E1032</f>
        <v>0</v>
      </c>
    </row>
    <row r="1033" spans="5:7" ht="15" customHeight="1">
      <c r="E1033" s="77"/>
      <c r="F1033" s="114"/>
      <c r="G1033" s="74"/>
    </row>
    <row r="1034" spans="2:6" ht="15" customHeight="1">
      <c r="B1034" s="63" t="s">
        <v>29</v>
      </c>
      <c r="C1034" s="38" t="s">
        <v>92</v>
      </c>
      <c r="F1034" s="113"/>
    </row>
    <row r="1035" spans="3:6" ht="15" customHeight="1">
      <c r="C1035" s="38" t="s">
        <v>93</v>
      </c>
      <c r="F1035" s="113"/>
    </row>
    <row r="1036" spans="3:6" ht="15" customHeight="1">
      <c r="C1036" s="38" t="s">
        <v>130</v>
      </c>
      <c r="F1036" s="113"/>
    </row>
    <row r="1037" spans="3:6" ht="15" customHeight="1">
      <c r="C1037" s="38" t="s">
        <v>131</v>
      </c>
      <c r="F1037" s="113"/>
    </row>
    <row r="1038" spans="3:6" ht="15" customHeight="1">
      <c r="C1038" s="38" t="s">
        <v>116</v>
      </c>
      <c r="F1038" s="113"/>
    </row>
    <row r="1039" spans="3:7" ht="15" customHeight="1">
      <c r="C1039" s="38" t="s">
        <v>220</v>
      </c>
      <c r="D1039" s="37" t="s">
        <v>14</v>
      </c>
      <c r="E1039" s="73">
        <f>E1032*0.13*1.05</f>
        <v>3.75375</v>
      </c>
      <c r="F1039" s="115">
        <v>0</v>
      </c>
      <c r="G1039" s="61">
        <f>F1039*E1039</f>
        <v>0</v>
      </c>
    </row>
    <row r="1040" spans="5:7" ht="15" customHeight="1">
      <c r="E1040" s="73"/>
      <c r="F1040" s="115"/>
      <c r="G1040" s="61"/>
    </row>
    <row r="1041" spans="2:6" ht="15" customHeight="1">
      <c r="B1041" s="63" t="s">
        <v>30</v>
      </c>
      <c r="C1041" s="38" t="s">
        <v>113</v>
      </c>
      <c r="F1041" s="113"/>
    </row>
    <row r="1042" spans="3:6" ht="15" customHeight="1">
      <c r="C1042" s="38" t="s">
        <v>114</v>
      </c>
      <c r="F1042" s="113"/>
    </row>
    <row r="1043" spans="3:6" ht="15" customHeight="1">
      <c r="C1043" s="38" t="s">
        <v>115</v>
      </c>
      <c r="F1043" s="113"/>
    </row>
    <row r="1044" spans="3:6" ht="15" customHeight="1">
      <c r="C1044" s="38" t="s">
        <v>129</v>
      </c>
      <c r="F1044" s="113"/>
    </row>
    <row r="1045" spans="3:6" ht="15" customHeight="1">
      <c r="C1045" s="38" t="s">
        <v>221</v>
      </c>
      <c r="F1045" s="113"/>
    </row>
    <row r="1046" spans="3:7" ht="15" customHeight="1">
      <c r="C1046" s="38" t="s">
        <v>132</v>
      </c>
      <c r="D1046" s="37" t="s">
        <v>14</v>
      </c>
      <c r="E1046" s="73">
        <f>(E1032*0.65*1.1)-E1062-E1063</f>
        <v>13.547500000000003</v>
      </c>
      <c r="F1046" s="115">
        <v>0</v>
      </c>
      <c r="G1046" s="61">
        <f>F1046*E1046</f>
        <v>0</v>
      </c>
    </row>
    <row r="1047" spans="5:7" ht="15" customHeight="1">
      <c r="E1047" s="73"/>
      <c r="F1047" s="115"/>
      <c r="G1047" s="61"/>
    </row>
    <row r="1048" spans="2:6" ht="15.75">
      <c r="B1048" s="63" t="s">
        <v>50</v>
      </c>
      <c r="C1048" s="38" t="s">
        <v>87</v>
      </c>
      <c r="F1048" s="113"/>
    </row>
    <row r="1049" spans="2:6" ht="15.75">
      <c r="B1049" s="63"/>
      <c r="C1049" s="38" t="s">
        <v>106</v>
      </c>
      <c r="F1049" s="113"/>
    </row>
    <row r="1050" spans="3:6" ht="15.75">
      <c r="C1050" s="38" t="s">
        <v>107</v>
      </c>
      <c r="F1050" s="113"/>
    </row>
    <row r="1051" spans="3:6" ht="15.75">
      <c r="C1051" s="38" t="s">
        <v>120</v>
      </c>
      <c r="F1051" s="113"/>
    </row>
    <row r="1052" spans="3:6" ht="15.75">
      <c r="C1052" s="38" t="s">
        <v>204</v>
      </c>
      <c r="F1052" s="113"/>
    </row>
    <row r="1053" spans="3:6" ht="15.75">
      <c r="C1053" s="38" t="s">
        <v>183</v>
      </c>
      <c r="F1053" s="113"/>
    </row>
    <row r="1054" spans="3:6" ht="15.75">
      <c r="C1054" s="38" t="s">
        <v>205</v>
      </c>
      <c r="F1054" s="113"/>
    </row>
    <row r="1055" spans="3:6" ht="15.75">
      <c r="C1055" s="38" t="s">
        <v>111</v>
      </c>
      <c r="F1055" s="113"/>
    </row>
    <row r="1056" spans="3:6" ht="15.75">
      <c r="C1056" s="38" t="s">
        <v>121</v>
      </c>
      <c r="F1056" s="113"/>
    </row>
    <row r="1057" spans="3:6" ht="15.75">
      <c r="C1057" s="38" t="s">
        <v>117</v>
      </c>
      <c r="F1057" s="113"/>
    </row>
    <row r="1058" spans="3:6" ht="15.75">
      <c r="C1058" s="38" t="s">
        <v>118</v>
      </c>
      <c r="F1058" s="113"/>
    </row>
    <row r="1059" spans="3:6" ht="15.75">
      <c r="C1059" s="38" t="s">
        <v>119</v>
      </c>
      <c r="F1059" s="113"/>
    </row>
    <row r="1060" spans="3:6" ht="15.75">
      <c r="C1060" s="38" t="s">
        <v>15</v>
      </c>
      <c r="D1060" s="37" t="s">
        <v>14</v>
      </c>
      <c r="E1060" s="73">
        <f>E1028</f>
        <v>88.3575</v>
      </c>
      <c r="F1060" s="113"/>
    </row>
    <row r="1061" spans="3:6" ht="15.75">
      <c r="C1061" s="79" t="s">
        <v>41</v>
      </c>
      <c r="D1061" s="37" t="s">
        <v>14</v>
      </c>
      <c r="E1061" s="73">
        <f>E1039+E1046</f>
        <v>17.301250000000003</v>
      </c>
      <c r="F1061" s="113"/>
    </row>
    <row r="1062" spans="3:6" ht="15.75">
      <c r="C1062" s="79" t="s">
        <v>42</v>
      </c>
      <c r="D1062" s="37" t="s">
        <v>14</v>
      </c>
      <c r="E1062" s="73">
        <f>F987*0.053</f>
        <v>2.915</v>
      </c>
      <c r="F1062" s="113"/>
    </row>
    <row r="1063" spans="3:6" ht="15.75">
      <c r="C1063" s="79" t="s">
        <v>43</v>
      </c>
      <c r="D1063" s="37" t="s">
        <v>14</v>
      </c>
      <c r="E1063" s="73">
        <f>2*1.6</f>
        <v>3.2</v>
      </c>
      <c r="F1063" s="113"/>
    </row>
    <row r="1064" spans="3:6" ht="15.75">
      <c r="C1064" s="79" t="s">
        <v>44</v>
      </c>
      <c r="D1064" s="37" t="s">
        <v>14</v>
      </c>
      <c r="E1064" s="73">
        <f>E1119+E1125</f>
        <v>41.6</v>
      </c>
      <c r="F1064" s="113"/>
    </row>
    <row r="1065" spans="3:7" ht="15.75">
      <c r="C1065" s="38" t="s">
        <v>16</v>
      </c>
      <c r="D1065" s="37" t="s">
        <v>14</v>
      </c>
      <c r="E1065" s="73">
        <f>E1060-E1061-E1062-E1063-E1064</f>
        <v>23.341249999999995</v>
      </c>
      <c r="F1065" s="115"/>
      <c r="G1065" s="61"/>
    </row>
    <row r="1066" spans="3:7" ht="15.75">
      <c r="C1066" s="38" t="s">
        <v>94</v>
      </c>
      <c r="D1066" s="37" t="s">
        <v>14</v>
      </c>
      <c r="E1066" s="73">
        <v>15</v>
      </c>
      <c r="F1066" s="115">
        <v>0</v>
      </c>
      <c r="G1066" s="61">
        <f>F1066*E1066</f>
        <v>0</v>
      </c>
    </row>
    <row r="1067" spans="3:7" ht="15.75">
      <c r="C1067" s="38" t="s">
        <v>95</v>
      </c>
      <c r="D1067" s="37" t="s">
        <v>14</v>
      </c>
      <c r="E1067" s="73">
        <f>E1065-E1066</f>
        <v>8.341249999999995</v>
      </c>
      <c r="F1067" s="115">
        <v>0</v>
      </c>
      <c r="G1067" s="61">
        <f>F1067*E1067</f>
        <v>0</v>
      </c>
    </row>
    <row r="1068" spans="5:7" ht="15.75">
      <c r="E1068" s="73"/>
      <c r="F1068" s="115"/>
      <c r="G1068" s="61"/>
    </row>
    <row r="1069" spans="2:6" ht="15.75">
      <c r="B1069" s="63" t="s">
        <v>52</v>
      </c>
      <c r="C1069" s="38" t="s">
        <v>77</v>
      </c>
      <c r="F1069" s="113"/>
    </row>
    <row r="1070" spans="3:7" ht="15.75">
      <c r="C1070" s="38" t="s">
        <v>78</v>
      </c>
      <c r="D1070" s="37" t="s">
        <v>14</v>
      </c>
      <c r="E1070" s="73">
        <f>E1060-E1066</f>
        <v>73.3575</v>
      </c>
      <c r="F1070" s="115">
        <v>0</v>
      </c>
      <c r="G1070" s="61">
        <f>F1070*E1070</f>
        <v>0</v>
      </c>
    </row>
    <row r="1071" spans="5:7" ht="15.75">
      <c r="E1071" s="73"/>
      <c r="F1071" s="115"/>
      <c r="G1071" s="61"/>
    </row>
    <row r="1072" spans="5:7" ht="16.5" thickBot="1">
      <c r="E1072" s="73"/>
      <c r="F1072" s="115"/>
      <c r="G1072" s="61"/>
    </row>
    <row r="1073" spans="2:7" ht="18" customHeight="1" thickBot="1">
      <c r="B1073" s="96"/>
      <c r="C1073" s="86" t="s">
        <v>17</v>
      </c>
      <c r="F1073" s="113"/>
      <c r="G1073" s="87">
        <f>SUM(G1020:G1071)</f>
        <v>0</v>
      </c>
    </row>
    <row r="1074" spans="2:7" ht="18">
      <c r="B1074" s="97"/>
      <c r="C1074" s="72"/>
      <c r="F1074" s="113"/>
      <c r="G1074" s="76"/>
    </row>
    <row r="1075" spans="2:7" ht="18">
      <c r="B1075" s="97"/>
      <c r="C1075" s="72"/>
      <c r="F1075" s="113"/>
      <c r="G1075" s="76"/>
    </row>
    <row r="1076" spans="2:6" ht="15.75">
      <c r="B1076" s="37" t="s">
        <v>18</v>
      </c>
      <c r="C1076" s="84" t="s">
        <v>19</v>
      </c>
      <c r="F1076" s="113"/>
    </row>
    <row r="1077" spans="3:6" ht="15.75">
      <c r="C1077" s="84"/>
      <c r="F1077" s="113"/>
    </row>
    <row r="1078" spans="2:7" ht="15.75">
      <c r="B1078" s="37" t="s">
        <v>2</v>
      </c>
      <c r="C1078" s="38" t="s">
        <v>3</v>
      </c>
      <c r="D1078" s="37" t="s">
        <v>4</v>
      </c>
      <c r="E1078" s="37" t="s">
        <v>5</v>
      </c>
      <c r="F1078" s="113" t="s">
        <v>13</v>
      </c>
      <c r="G1078" s="37" t="s">
        <v>49</v>
      </c>
    </row>
    <row r="1079" ht="15.75">
      <c r="F1079" s="113" t="s">
        <v>53</v>
      </c>
    </row>
    <row r="1080" ht="15.75">
      <c r="F1080" s="113"/>
    </row>
    <row r="1081" spans="2:6" ht="15.75">
      <c r="B1081" s="63" t="s">
        <v>32</v>
      </c>
      <c r="C1081" s="38" t="s">
        <v>1169</v>
      </c>
      <c r="F1081" s="113"/>
    </row>
    <row r="1082" spans="3:6" ht="15.75">
      <c r="C1082" s="38" t="s">
        <v>317</v>
      </c>
      <c r="F1082" s="113"/>
    </row>
    <row r="1083" spans="3:6" ht="15.75">
      <c r="C1083" s="38" t="s">
        <v>318</v>
      </c>
      <c r="F1083" s="113"/>
    </row>
    <row r="1084" spans="3:6" ht="15.75">
      <c r="C1084" s="38" t="s">
        <v>195</v>
      </c>
      <c r="F1084" s="113"/>
    </row>
    <row r="1085" spans="3:6" ht="15.75">
      <c r="C1085" s="38" t="s">
        <v>206</v>
      </c>
      <c r="F1085" s="113"/>
    </row>
    <row r="1086" spans="3:7" ht="15.75">
      <c r="C1086" s="38" t="s">
        <v>197</v>
      </c>
      <c r="D1086" s="37" t="s">
        <v>7</v>
      </c>
      <c r="E1086" s="73">
        <f>F987</f>
        <v>55</v>
      </c>
      <c r="F1086" s="115">
        <v>0</v>
      </c>
      <c r="G1086" s="61">
        <f>F1086*E1086</f>
        <v>0</v>
      </c>
    </row>
    <row r="1087" ht="15.75">
      <c r="F1087" s="113"/>
    </row>
    <row r="1088" spans="2:7" ht="15.75">
      <c r="B1088" s="63" t="s">
        <v>45</v>
      </c>
      <c r="C1088" s="38" t="s">
        <v>190</v>
      </c>
      <c r="F1088" s="116"/>
      <c r="G1088" s="78"/>
    </row>
    <row r="1089" spans="3:6" ht="15.75">
      <c r="C1089" s="38" t="s">
        <v>1176</v>
      </c>
      <c r="F1089" s="113"/>
    </row>
    <row r="1090" spans="3:6" ht="15.75">
      <c r="C1090" s="38" t="s">
        <v>188</v>
      </c>
      <c r="F1090" s="113"/>
    </row>
    <row r="1091" spans="3:6" ht="15.75">
      <c r="C1091" s="38" t="s">
        <v>1152</v>
      </c>
      <c r="F1091" s="113"/>
    </row>
    <row r="1092" spans="3:6" ht="15.75">
      <c r="C1092" s="38" t="s">
        <v>189</v>
      </c>
      <c r="F1092" s="113"/>
    </row>
    <row r="1093" spans="3:7" ht="15.75">
      <c r="C1093" s="38" t="s">
        <v>326</v>
      </c>
      <c r="D1093" s="37" t="s">
        <v>20</v>
      </c>
      <c r="E1093" s="37">
        <v>2</v>
      </c>
      <c r="F1093" s="115">
        <v>0</v>
      </c>
      <c r="G1093" s="61">
        <f>F1093*E1093</f>
        <v>0</v>
      </c>
    </row>
    <row r="1094" spans="6:7" ht="15.75">
      <c r="F1094" s="115"/>
      <c r="G1094" s="61"/>
    </row>
    <row r="1095" spans="2:7" ht="15.75">
      <c r="B1095" s="63" t="s">
        <v>46</v>
      </c>
      <c r="C1095" s="38" t="s">
        <v>55</v>
      </c>
      <c r="F1095" s="116"/>
      <c r="G1095" s="78"/>
    </row>
    <row r="1096" spans="2:7" ht="15.75">
      <c r="B1096" s="63"/>
      <c r="C1096" s="38" t="s">
        <v>299</v>
      </c>
      <c r="F1096" s="116"/>
      <c r="G1096" s="78"/>
    </row>
    <row r="1097" spans="2:7" ht="15.75">
      <c r="B1097" s="63"/>
      <c r="C1097" s="38" t="s">
        <v>300</v>
      </c>
      <c r="F1097" s="116"/>
      <c r="G1097" s="78"/>
    </row>
    <row r="1098" spans="3:6" ht="15.75">
      <c r="C1098" s="38" t="s">
        <v>301</v>
      </c>
      <c r="F1098" s="113"/>
    </row>
    <row r="1099" spans="3:6" ht="15.75">
      <c r="C1099" s="38" t="s">
        <v>1155</v>
      </c>
      <c r="F1099" s="113"/>
    </row>
    <row r="1100" spans="3:6" ht="15.75">
      <c r="C1100" s="38" t="s">
        <v>1156</v>
      </c>
      <c r="F1100" s="113"/>
    </row>
    <row r="1101" spans="3:6" ht="15.75">
      <c r="C1101" s="38" t="s">
        <v>302</v>
      </c>
      <c r="F1101" s="113"/>
    </row>
    <row r="1102" spans="3:6" ht="15.75">
      <c r="C1102" s="38" t="s">
        <v>303</v>
      </c>
      <c r="F1102" s="113"/>
    </row>
    <row r="1103" spans="3:6" ht="15.75">
      <c r="C1103" s="38" t="s">
        <v>305</v>
      </c>
      <c r="F1103" s="113"/>
    </row>
    <row r="1104" spans="3:7" ht="15.75">
      <c r="C1104" s="38" t="s">
        <v>304</v>
      </c>
      <c r="D1104" s="37" t="s">
        <v>20</v>
      </c>
      <c r="E1104" s="37">
        <v>2</v>
      </c>
      <c r="F1104" s="116">
        <v>0</v>
      </c>
      <c r="G1104" s="78">
        <f>F1104*E1104</f>
        <v>0</v>
      </c>
    </row>
    <row r="1105" spans="2:7" ht="13.5" customHeight="1">
      <c r="B1105" s="97"/>
      <c r="C1105" s="72"/>
      <c r="F1105" s="113"/>
      <c r="G1105" s="76"/>
    </row>
    <row r="1106" spans="2:7" ht="13.5" customHeight="1" thickBot="1">
      <c r="B1106" s="97"/>
      <c r="C1106" s="72"/>
      <c r="F1106" s="113"/>
      <c r="G1106" s="76"/>
    </row>
    <row r="1107" spans="2:7" ht="18" customHeight="1" thickBot="1">
      <c r="B1107" s="63"/>
      <c r="C1107" s="86" t="s">
        <v>174</v>
      </c>
      <c r="F1107" s="113"/>
      <c r="G1107" s="87">
        <f>SUM(G1086:G1105)</f>
        <v>0</v>
      </c>
    </row>
    <row r="1108" spans="2:7" ht="15.75">
      <c r="B1108" s="63"/>
      <c r="C1108" s="88"/>
      <c r="F1108" s="113"/>
      <c r="G1108" s="76"/>
    </row>
    <row r="1109" spans="5:7" ht="15.75">
      <c r="E1109" s="73"/>
      <c r="F1109" s="115"/>
      <c r="G1109" s="61"/>
    </row>
    <row r="1110" spans="2:6" ht="15.75">
      <c r="B1110" s="37" t="s">
        <v>21</v>
      </c>
      <c r="C1110" s="84" t="s">
        <v>22</v>
      </c>
      <c r="F1110" s="113"/>
    </row>
    <row r="1111" ht="15.75">
      <c r="F1111" s="113"/>
    </row>
    <row r="1112" spans="2:7" ht="15.75">
      <c r="B1112" s="37" t="s">
        <v>2</v>
      </c>
      <c r="C1112" s="38" t="s">
        <v>3</v>
      </c>
      <c r="D1112" s="37" t="s">
        <v>4</v>
      </c>
      <c r="E1112" s="37" t="s">
        <v>5</v>
      </c>
      <c r="F1112" s="113" t="s">
        <v>13</v>
      </c>
      <c r="G1112" s="37" t="s">
        <v>49</v>
      </c>
    </row>
    <row r="1113" ht="15.75">
      <c r="F1113" s="113" t="s">
        <v>53</v>
      </c>
    </row>
    <row r="1114" ht="15.75">
      <c r="F1114" s="113"/>
    </row>
    <row r="1115" spans="2:6" ht="15.75">
      <c r="B1115" s="63" t="s">
        <v>36</v>
      </c>
      <c r="C1115" s="38" t="s">
        <v>56</v>
      </c>
      <c r="F1115" s="113"/>
    </row>
    <row r="1116" spans="3:6" ht="15.75">
      <c r="C1116" s="38" t="s">
        <v>57</v>
      </c>
      <c r="F1116" s="113"/>
    </row>
    <row r="1117" spans="3:7" ht="15.75">
      <c r="C1117" s="38" t="s">
        <v>58</v>
      </c>
      <c r="F1117" s="115"/>
      <c r="G1117" s="61"/>
    </row>
    <row r="1118" spans="3:7" ht="15.75">
      <c r="C1118" s="38" t="s">
        <v>1150</v>
      </c>
      <c r="F1118" s="115"/>
      <c r="G1118" s="61"/>
    </row>
    <row r="1119" spans="3:7" ht="15.75">
      <c r="C1119" s="38" t="s">
        <v>59</v>
      </c>
      <c r="D1119" s="37" t="s">
        <v>14</v>
      </c>
      <c r="E1119" s="37">
        <f>E1007*0.4*1.05/2</f>
        <v>27.3</v>
      </c>
      <c r="F1119" s="115">
        <v>0</v>
      </c>
      <c r="G1119" s="61">
        <f>F1119*E1119</f>
        <v>0</v>
      </c>
    </row>
    <row r="1120" spans="6:7" ht="15.75">
      <c r="F1120" s="115"/>
      <c r="G1120" s="61"/>
    </row>
    <row r="1121" spans="2:6" ht="15.75">
      <c r="B1121" s="63" t="s">
        <v>37</v>
      </c>
      <c r="C1121" s="38" t="s">
        <v>60</v>
      </c>
      <c r="F1121" s="113"/>
    </row>
    <row r="1122" spans="3:6" ht="15.75">
      <c r="C1122" s="38" t="s">
        <v>61</v>
      </c>
      <c r="F1122" s="113"/>
    </row>
    <row r="1123" spans="3:7" ht="15.75">
      <c r="C1123" s="38" t="s">
        <v>58</v>
      </c>
      <c r="F1123" s="115"/>
      <c r="G1123" s="61"/>
    </row>
    <row r="1124" spans="3:7" ht="15.75">
      <c r="C1124" s="38" t="s">
        <v>1151</v>
      </c>
      <c r="F1124" s="115"/>
      <c r="G1124" s="61"/>
    </row>
    <row r="1125" spans="3:7" ht="15.75">
      <c r="C1125" s="38" t="s">
        <v>59</v>
      </c>
      <c r="D1125" s="37" t="s">
        <v>14</v>
      </c>
      <c r="E1125" s="37">
        <f>E1007*0.1*1.1</f>
        <v>14.3</v>
      </c>
      <c r="F1125" s="115">
        <v>0</v>
      </c>
      <c r="G1125" s="61">
        <f>F1125*E1125</f>
        <v>0</v>
      </c>
    </row>
    <row r="1126" spans="6:7" ht="15.75">
      <c r="F1126" s="115"/>
      <c r="G1126" s="61"/>
    </row>
    <row r="1127" spans="2:6" ht="15.75">
      <c r="B1127" s="63" t="s">
        <v>38</v>
      </c>
      <c r="C1127" s="89" t="s">
        <v>237</v>
      </c>
      <c r="F1127" s="113"/>
    </row>
    <row r="1128" spans="2:7" ht="15.75">
      <c r="B1128" s="63"/>
      <c r="C1128" s="89" t="s">
        <v>238</v>
      </c>
      <c r="E1128" s="73"/>
      <c r="F1128" s="115"/>
      <c r="G1128" s="61"/>
    </row>
    <row r="1129" spans="3:6" ht="15.75">
      <c r="C1129" s="89" t="s">
        <v>240</v>
      </c>
      <c r="F1129" s="113"/>
    </row>
    <row r="1130" spans="3:7" ht="15.75">
      <c r="C1130" s="89" t="s">
        <v>239</v>
      </c>
      <c r="D1130" s="37" t="s">
        <v>10</v>
      </c>
      <c r="E1130" s="73">
        <f>E1007</f>
        <v>130</v>
      </c>
      <c r="F1130" s="115">
        <v>0</v>
      </c>
      <c r="G1130" s="61">
        <f>F1130*E1130</f>
        <v>0</v>
      </c>
    </row>
    <row r="1131" spans="3:6" ht="15.75">
      <c r="C1131" s="89"/>
      <c r="F1131" s="113"/>
    </row>
    <row r="1132" spans="2:7" ht="15.75">
      <c r="B1132" s="63" t="s">
        <v>39</v>
      </c>
      <c r="C1132" s="38" t="s">
        <v>23</v>
      </c>
      <c r="D1132" s="37" t="s">
        <v>10</v>
      </c>
      <c r="E1132" s="73">
        <v>50</v>
      </c>
      <c r="F1132" s="114">
        <v>0</v>
      </c>
      <c r="G1132" s="74">
        <f>F1132*E1132</f>
        <v>0</v>
      </c>
    </row>
    <row r="1133" spans="5:7" ht="15.75">
      <c r="E1133" s="73"/>
      <c r="F1133" s="115"/>
      <c r="G1133" s="61"/>
    </row>
    <row r="1134" spans="5:7" ht="16.5" thickBot="1">
      <c r="E1134" s="73"/>
      <c r="F1134" s="115"/>
      <c r="G1134" s="61"/>
    </row>
    <row r="1135" spans="3:7" ht="16.5" thickBot="1">
      <c r="C1135" s="100" t="s">
        <v>175</v>
      </c>
      <c r="F1135" s="113"/>
      <c r="G1135" s="76">
        <f>SUM(G1118:G1132)</f>
        <v>0</v>
      </c>
    </row>
    <row r="1136" ht="15.75">
      <c r="F1136" s="113"/>
    </row>
    <row r="1137" ht="15.75">
      <c r="F1137" s="113"/>
    </row>
    <row r="1138" ht="16.5" thickBot="1">
      <c r="F1138" s="113"/>
    </row>
    <row r="1139" spans="3:7" ht="19.5" customHeight="1" thickBot="1">
      <c r="C1139" s="92" t="s">
        <v>222</v>
      </c>
      <c r="E1139" s="93" t="s">
        <v>7</v>
      </c>
      <c r="F1139" s="118">
        <v>66</v>
      </c>
      <c r="G1139" s="61"/>
    </row>
    <row r="1140" spans="3:7" ht="12" customHeight="1">
      <c r="C1140" s="95"/>
      <c r="E1140" s="93"/>
      <c r="F1140" s="118"/>
      <c r="G1140" s="61"/>
    </row>
    <row r="1141" spans="5:7" ht="12" customHeight="1">
      <c r="E1141" s="73"/>
      <c r="F1141" s="115"/>
      <c r="G1141" s="61"/>
    </row>
    <row r="1142" spans="2:6" ht="18">
      <c r="B1142" s="37" t="s">
        <v>0</v>
      </c>
      <c r="C1142" s="59" t="s">
        <v>1</v>
      </c>
      <c r="D1142" s="39"/>
      <c r="F1142" s="113"/>
    </row>
    <row r="1143" ht="15.75">
      <c r="F1143" s="113"/>
    </row>
    <row r="1144" spans="2:7" ht="15.75">
      <c r="B1144" s="37" t="s">
        <v>2</v>
      </c>
      <c r="C1144" s="38" t="s">
        <v>3</v>
      </c>
      <c r="D1144" s="37" t="s">
        <v>4</v>
      </c>
      <c r="E1144" s="37" t="s">
        <v>5</v>
      </c>
      <c r="F1144" s="113" t="s">
        <v>6</v>
      </c>
      <c r="G1144" s="37" t="s">
        <v>49</v>
      </c>
    </row>
    <row r="1145" ht="15.75">
      <c r="F1145" s="113" t="s">
        <v>48</v>
      </c>
    </row>
    <row r="1146" ht="15.75">
      <c r="F1146" s="113"/>
    </row>
    <row r="1147" spans="2:6" ht="15.75">
      <c r="B1147" s="63" t="s">
        <v>142</v>
      </c>
      <c r="C1147" s="38" t="s">
        <v>134</v>
      </c>
      <c r="F1147" s="113"/>
    </row>
    <row r="1148" spans="3:6" ht="15.75">
      <c r="C1148" s="38" t="s">
        <v>137</v>
      </c>
      <c r="F1148" s="113"/>
    </row>
    <row r="1149" spans="3:6" ht="15.75">
      <c r="C1149" s="38" t="s">
        <v>135</v>
      </c>
      <c r="F1149" s="113"/>
    </row>
    <row r="1150" spans="3:6" ht="15.75">
      <c r="C1150" s="38" t="s">
        <v>136</v>
      </c>
      <c r="F1150" s="113"/>
    </row>
    <row r="1151" spans="3:7" ht="15.75">
      <c r="C1151" s="38" t="s">
        <v>138</v>
      </c>
      <c r="D1151" s="37" t="s">
        <v>7</v>
      </c>
      <c r="E1151" s="73">
        <f>F1139</f>
        <v>66</v>
      </c>
      <c r="F1151" s="114">
        <v>0</v>
      </c>
      <c r="G1151" s="61">
        <f>E1151*F1151</f>
        <v>0</v>
      </c>
    </row>
    <row r="1152" ht="15.75">
      <c r="F1152" s="113"/>
    </row>
    <row r="1153" spans="2:6" ht="15.75">
      <c r="B1153" s="63" t="s">
        <v>24</v>
      </c>
      <c r="C1153" s="38" t="s">
        <v>139</v>
      </c>
      <c r="F1153" s="113"/>
    </row>
    <row r="1154" spans="3:6" ht="15.75">
      <c r="C1154" s="38" t="s">
        <v>140</v>
      </c>
      <c r="F1154" s="113"/>
    </row>
    <row r="1155" spans="3:7" ht="15.75">
      <c r="C1155" s="38" t="s">
        <v>141</v>
      </c>
      <c r="D1155" s="37" t="s">
        <v>8</v>
      </c>
      <c r="E1155" s="37">
        <v>3</v>
      </c>
      <c r="F1155" s="115">
        <v>0</v>
      </c>
      <c r="G1155" s="61">
        <f>E1155*F1155</f>
        <v>0</v>
      </c>
    </row>
    <row r="1156" ht="15.75">
      <c r="F1156" s="113"/>
    </row>
    <row r="1157" spans="2:6" ht="15.75">
      <c r="B1157" s="63" t="s">
        <v>25</v>
      </c>
      <c r="C1157" s="38" t="s">
        <v>80</v>
      </c>
      <c r="F1157" s="113"/>
    </row>
    <row r="1158" spans="3:7" ht="15.75">
      <c r="C1158" s="38" t="s">
        <v>79</v>
      </c>
      <c r="F1158" s="113"/>
      <c r="G1158" s="61"/>
    </row>
    <row r="1159" spans="3:7" ht="15.75">
      <c r="C1159" s="38" t="s">
        <v>78</v>
      </c>
      <c r="D1159" s="37" t="s">
        <v>10</v>
      </c>
      <c r="E1159" s="73">
        <v>210</v>
      </c>
      <c r="F1159" s="115">
        <v>0</v>
      </c>
      <c r="G1159" s="61">
        <f>E1159*F1159</f>
        <v>0</v>
      </c>
    </row>
    <row r="1160" spans="5:7" ht="12" customHeight="1">
      <c r="E1160" s="73"/>
      <c r="F1160" s="115"/>
      <c r="G1160" s="61"/>
    </row>
    <row r="1161" spans="3:7" ht="12" customHeight="1" thickBot="1">
      <c r="C1161" s="88"/>
      <c r="F1161" s="113"/>
      <c r="G1161" s="76"/>
    </row>
    <row r="1162" spans="3:7" ht="18" customHeight="1" thickBot="1">
      <c r="C1162" s="86" t="s">
        <v>173</v>
      </c>
      <c r="F1162" s="113"/>
      <c r="G1162" s="87">
        <f>SUM(G1148:G1160)</f>
        <v>0</v>
      </c>
    </row>
    <row r="1163" spans="3:7" ht="15" customHeight="1">
      <c r="C1163" s="72"/>
      <c r="F1163" s="113"/>
      <c r="G1163" s="76"/>
    </row>
    <row r="1164" spans="3:7" ht="15.75">
      <c r="C1164" s="88"/>
      <c r="F1164" s="113"/>
      <c r="G1164" s="76"/>
    </row>
    <row r="1165" spans="2:6" ht="18">
      <c r="B1165" s="37" t="s">
        <v>11</v>
      </c>
      <c r="C1165" s="59" t="s">
        <v>12</v>
      </c>
      <c r="F1165" s="113"/>
    </row>
    <row r="1166" spans="3:6" ht="15" customHeight="1">
      <c r="C1166" s="59"/>
      <c r="F1166" s="113"/>
    </row>
    <row r="1167" spans="2:7" ht="15.75">
      <c r="B1167" s="37" t="s">
        <v>2</v>
      </c>
      <c r="C1167" s="38" t="s">
        <v>3</v>
      </c>
      <c r="D1167" s="37" t="s">
        <v>4</v>
      </c>
      <c r="E1167" s="37" t="s">
        <v>5</v>
      </c>
      <c r="F1167" s="113" t="s">
        <v>13</v>
      </c>
      <c r="G1167" s="37" t="s">
        <v>49</v>
      </c>
    </row>
    <row r="1168" ht="15.75">
      <c r="F1168" s="113" t="s">
        <v>53</v>
      </c>
    </row>
    <row r="1169" spans="3:7" ht="15.75">
      <c r="C1169" s="88"/>
      <c r="F1169" s="113"/>
      <c r="G1169" s="76"/>
    </row>
    <row r="1170" spans="2:6" ht="15.75">
      <c r="B1170" s="63" t="s">
        <v>26</v>
      </c>
      <c r="C1170" s="38" t="s">
        <v>102</v>
      </c>
      <c r="F1170" s="113"/>
    </row>
    <row r="1171" spans="3:6" ht="15.75">
      <c r="C1171" s="38" t="s">
        <v>306</v>
      </c>
      <c r="F1171" s="113"/>
    </row>
    <row r="1172" spans="3:6" ht="15.75">
      <c r="C1172" s="38" t="s">
        <v>307</v>
      </c>
      <c r="F1172" s="113"/>
    </row>
    <row r="1173" spans="3:6" ht="15.75">
      <c r="C1173" s="38" t="s">
        <v>314</v>
      </c>
      <c r="F1173" s="113"/>
    </row>
    <row r="1174" spans="3:6" ht="15.75">
      <c r="C1174" s="38" t="s">
        <v>315</v>
      </c>
      <c r="F1174" s="113"/>
    </row>
    <row r="1175" spans="3:6" ht="15.75">
      <c r="C1175" s="38" t="s">
        <v>316</v>
      </c>
      <c r="F1175" s="113"/>
    </row>
    <row r="1176" spans="3:6" ht="15.75">
      <c r="C1176" s="38" t="s">
        <v>310</v>
      </c>
      <c r="F1176" s="113"/>
    </row>
    <row r="1177" spans="3:6" ht="15.75">
      <c r="C1177" s="38" t="s">
        <v>150</v>
      </c>
      <c r="F1177" s="113"/>
    </row>
    <row r="1178" spans="3:6" ht="15.75">
      <c r="C1178" s="38" t="s">
        <v>223</v>
      </c>
      <c r="F1178" s="113"/>
    </row>
    <row r="1179" spans="3:7" ht="15.75">
      <c r="C1179" s="38" t="s">
        <v>101</v>
      </c>
      <c r="D1179" s="37" t="s">
        <v>14</v>
      </c>
      <c r="E1179" s="73">
        <f>F1139*0.9*1.8*1.05</f>
        <v>112.266</v>
      </c>
      <c r="F1179" s="115">
        <v>0</v>
      </c>
      <c r="G1179" s="61">
        <f>F1179*E1179</f>
        <v>0</v>
      </c>
    </row>
    <row r="1180" spans="5:7" ht="15.75">
      <c r="E1180" s="73"/>
      <c r="F1180" s="115"/>
      <c r="G1180" s="61"/>
    </row>
    <row r="1181" spans="2:6" ht="15.75">
      <c r="B1181" s="63" t="s">
        <v>27</v>
      </c>
      <c r="C1181" s="38" t="s">
        <v>81</v>
      </c>
      <c r="F1181" s="113"/>
    </row>
    <row r="1182" spans="3:6" ht="15.75">
      <c r="C1182" s="38" t="s">
        <v>82</v>
      </c>
      <c r="F1182" s="113"/>
    </row>
    <row r="1183" spans="3:7" ht="15.75">
      <c r="C1183" s="38" t="s">
        <v>224</v>
      </c>
      <c r="D1183" s="37" t="s">
        <v>10</v>
      </c>
      <c r="E1183" s="73">
        <f>F1139*0.5</f>
        <v>33</v>
      </c>
      <c r="F1183" s="114">
        <v>0</v>
      </c>
      <c r="G1183" s="74">
        <f>F1183*E1183</f>
        <v>0</v>
      </c>
    </row>
    <row r="1184" spans="5:7" ht="15" customHeight="1">
      <c r="E1184" s="77"/>
      <c r="F1184" s="114"/>
      <c r="G1184" s="74"/>
    </row>
    <row r="1185" spans="2:6" ht="15.75">
      <c r="B1185" s="63" t="s">
        <v>29</v>
      </c>
      <c r="C1185" s="38" t="s">
        <v>92</v>
      </c>
      <c r="F1185" s="113"/>
    </row>
    <row r="1186" spans="3:6" ht="15.75">
      <c r="C1186" s="38" t="s">
        <v>93</v>
      </c>
      <c r="F1186" s="113"/>
    </row>
    <row r="1187" spans="3:6" ht="15.75">
      <c r="C1187" s="38" t="s">
        <v>130</v>
      </c>
      <c r="F1187" s="113"/>
    </row>
    <row r="1188" spans="3:6" ht="15.75">
      <c r="C1188" s="38" t="s">
        <v>131</v>
      </c>
      <c r="F1188" s="113"/>
    </row>
    <row r="1189" spans="3:6" ht="15.75">
      <c r="C1189" s="38" t="s">
        <v>116</v>
      </c>
      <c r="F1189" s="113"/>
    </row>
    <row r="1190" spans="3:7" ht="15.75">
      <c r="C1190" s="38" t="s">
        <v>225</v>
      </c>
      <c r="D1190" s="37" t="s">
        <v>14</v>
      </c>
      <c r="E1190" s="73">
        <f>E1183*0.13*1.05</f>
        <v>4.5045</v>
      </c>
      <c r="F1190" s="115">
        <v>0</v>
      </c>
      <c r="G1190" s="61">
        <f>F1190*E1190</f>
        <v>0</v>
      </c>
    </row>
    <row r="1191" spans="5:7" ht="15" customHeight="1">
      <c r="E1191" s="73"/>
      <c r="F1191" s="115"/>
      <c r="G1191" s="61"/>
    </row>
    <row r="1192" spans="2:6" ht="15" customHeight="1">
      <c r="B1192" s="63" t="s">
        <v>30</v>
      </c>
      <c r="C1192" s="38" t="s">
        <v>113</v>
      </c>
      <c r="F1192" s="113"/>
    </row>
    <row r="1193" spans="3:6" ht="15" customHeight="1">
      <c r="C1193" s="38" t="s">
        <v>114</v>
      </c>
      <c r="F1193" s="113"/>
    </row>
    <row r="1194" spans="3:6" ht="15" customHeight="1">
      <c r="C1194" s="38" t="s">
        <v>115</v>
      </c>
      <c r="F1194" s="113"/>
    </row>
    <row r="1195" spans="3:6" ht="15" customHeight="1">
      <c r="C1195" s="38" t="s">
        <v>129</v>
      </c>
      <c r="F1195" s="113"/>
    </row>
    <row r="1196" spans="3:6" ht="15" customHeight="1">
      <c r="C1196" s="38" t="s">
        <v>226</v>
      </c>
      <c r="F1196" s="113"/>
    </row>
    <row r="1197" spans="3:7" ht="15" customHeight="1">
      <c r="C1197" s="38" t="s">
        <v>132</v>
      </c>
      <c r="D1197" s="37" t="s">
        <v>14</v>
      </c>
      <c r="E1197" s="73">
        <f>(E1183*0.65*1.1)-E1213-E1214</f>
        <v>16.897000000000002</v>
      </c>
      <c r="F1197" s="115">
        <v>0</v>
      </c>
      <c r="G1197" s="61">
        <f>F1197*E1197</f>
        <v>0</v>
      </c>
    </row>
    <row r="1198" spans="5:7" ht="15.75" customHeight="1">
      <c r="E1198" s="73"/>
      <c r="F1198" s="115"/>
      <c r="G1198" s="61"/>
    </row>
    <row r="1199" spans="2:6" ht="15.75">
      <c r="B1199" s="63" t="s">
        <v>50</v>
      </c>
      <c r="C1199" s="38" t="s">
        <v>87</v>
      </c>
      <c r="F1199" s="113"/>
    </row>
    <row r="1200" spans="2:6" ht="15.75">
      <c r="B1200" s="63"/>
      <c r="C1200" s="38" t="s">
        <v>106</v>
      </c>
      <c r="F1200" s="113"/>
    </row>
    <row r="1201" spans="3:6" ht="15.75">
      <c r="C1201" s="38" t="s">
        <v>107</v>
      </c>
      <c r="F1201" s="113"/>
    </row>
    <row r="1202" spans="3:6" ht="15.75">
      <c r="C1202" s="38" t="s">
        <v>120</v>
      </c>
      <c r="F1202" s="113"/>
    </row>
    <row r="1203" spans="3:6" ht="15.75">
      <c r="C1203" s="38" t="s">
        <v>204</v>
      </c>
      <c r="F1203" s="113"/>
    </row>
    <row r="1204" spans="3:6" ht="15.75">
      <c r="C1204" s="38" t="s">
        <v>183</v>
      </c>
      <c r="F1204" s="113"/>
    </row>
    <row r="1205" spans="3:6" ht="15.75">
      <c r="C1205" s="38" t="s">
        <v>205</v>
      </c>
      <c r="F1205" s="113"/>
    </row>
    <row r="1206" spans="3:6" ht="15.75">
      <c r="C1206" s="38" t="s">
        <v>111</v>
      </c>
      <c r="F1206" s="113"/>
    </row>
    <row r="1207" spans="3:6" ht="15.75">
      <c r="C1207" s="38" t="s">
        <v>121</v>
      </c>
      <c r="F1207" s="113"/>
    </row>
    <row r="1208" spans="3:6" ht="15.75">
      <c r="C1208" s="38" t="s">
        <v>117</v>
      </c>
      <c r="F1208" s="113"/>
    </row>
    <row r="1209" spans="3:6" ht="15.75">
      <c r="C1209" s="38" t="s">
        <v>118</v>
      </c>
      <c r="F1209" s="113"/>
    </row>
    <row r="1210" spans="3:6" ht="15.75">
      <c r="C1210" s="38" t="s">
        <v>119</v>
      </c>
      <c r="F1210" s="113"/>
    </row>
    <row r="1211" spans="3:6" ht="15.75">
      <c r="C1211" s="38" t="s">
        <v>15</v>
      </c>
      <c r="D1211" s="37" t="s">
        <v>14</v>
      </c>
      <c r="E1211" s="73">
        <f>E1179</f>
        <v>112.266</v>
      </c>
      <c r="F1211" s="113"/>
    </row>
    <row r="1212" spans="3:6" ht="15.75">
      <c r="C1212" s="79" t="s">
        <v>41</v>
      </c>
      <c r="D1212" s="37" t="s">
        <v>14</v>
      </c>
      <c r="E1212" s="73">
        <f>E1190+E1197</f>
        <v>21.401500000000002</v>
      </c>
      <c r="F1212" s="113"/>
    </row>
    <row r="1213" spans="3:6" ht="15.75">
      <c r="C1213" s="79" t="s">
        <v>42</v>
      </c>
      <c r="D1213" s="37" t="s">
        <v>14</v>
      </c>
      <c r="E1213" s="73">
        <f>F1139*0.053</f>
        <v>3.4979999999999998</v>
      </c>
      <c r="F1213" s="113"/>
    </row>
    <row r="1214" spans="3:6" ht="15.75">
      <c r="C1214" s="79" t="s">
        <v>43</v>
      </c>
      <c r="D1214" s="37" t="s">
        <v>14</v>
      </c>
      <c r="E1214" s="73">
        <f>2*1.6</f>
        <v>3.2</v>
      </c>
      <c r="F1214" s="113"/>
    </row>
    <row r="1215" spans="3:6" ht="15.75">
      <c r="C1215" s="79" t="s">
        <v>44</v>
      </c>
      <c r="D1215" s="37" t="s">
        <v>14</v>
      </c>
      <c r="E1215" s="73">
        <f>E1270+E1276</f>
        <v>67.2</v>
      </c>
      <c r="F1215" s="113"/>
    </row>
    <row r="1216" spans="3:7" ht="15.75">
      <c r="C1216" s="38" t="s">
        <v>16</v>
      </c>
      <c r="D1216" s="37" t="s">
        <v>14</v>
      </c>
      <c r="E1216" s="73">
        <f>E1211-E1212-E1213-E1214-E1215</f>
        <v>16.966499999999996</v>
      </c>
      <c r="F1216" s="115"/>
      <c r="G1216" s="61"/>
    </row>
    <row r="1217" spans="3:7" ht="15.75">
      <c r="C1217" s="38" t="s">
        <v>94</v>
      </c>
      <c r="D1217" s="37" t="s">
        <v>14</v>
      </c>
      <c r="E1217" s="73">
        <v>10</v>
      </c>
      <c r="F1217" s="115">
        <v>0</v>
      </c>
      <c r="G1217" s="61">
        <f>F1217*E1217</f>
        <v>0</v>
      </c>
    </row>
    <row r="1218" spans="3:7" ht="15.75">
      <c r="C1218" s="38" t="s">
        <v>95</v>
      </c>
      <c r="D1218" s="37" t="s">
        <v>14</v>
      </c>
      <c r="E1218" s="73">
        <f>E1216-E1217</f>
        <v>6.966499999999996</v>
      </c>
      <c r="F1218" s="115">
        <v>0</v>
      </c>
      <c r="G1218" s="61">
        <f>F1218*E1218</f>
        <v>0</v>
      </c>
    </row>
    <row r="1219" spans="5:7" ht="15.75">
      <c r="E1219" s="73"/>
      <c r="F1219" s="115"/>
      <c r="G1219" s="101"/>
    </row>
    <row r="1220" spans="2:6" ht="15.75">
      <c r="B1220" s="63" t="s">
        <v>52</v>
      </c>
      <c r="C1220" s="38" t="s">
        <v>77</v>
      </c>
      <c r="F1220" s="113"/>
    </row>
    <row r="1221" spans="3:7" ht="15.75">
      <c r="C1221" s="38" t="s">
        <v>78</v>
      </c>
      <c r="D1221" s="37" t="s">
        <v>14</v>
      </c>
      <c r="E1221" s="73">
        <f>E1211-E1217</f>
        <v>102.266</v>
      </c>
      <c r="F1221" s="115">
        <v>0</v>
      </c>
      <c r="G1221" s="61">
        <f>F1221*E1221</f>
        <v>0</v>
      </c>
    </row>
    <row r="1222" spans="5:7" ht="15.75">
      <c r="E1222" s="73"/>
      <c r="F1222" s="115"/>
      <c r="G1222" s="61"/>
    </row>
    <row r="1223" spans="5:7" ht="16.5" thickBot="1">
      <c r="E1223" s="73"/>
      <c r="F1223" s="115"/>
      <c r="G1223" s="61"/>
    </row>
    <row r="1224" spans="2:7" ht="18" customHeight="1" thickBot="1">
      <c r="B1224" s="96"/>
      <c r="C1224" s="86" t="s">
        <v>17</v>
      </c>
      <c r="F1224" s="113"/>
      <c r="G1224" s="87">
        <f>SUM(G1172:G1222)</f>
        <v>0</v>
      </c>
    </row>
    <row r="1225" spans="2:7" ht="18">
      <c r="B1225" s="97"/>
      <c r="C1225" s="72"/>
      <c r="F1225" s="113"/>
      <c r="G1225" s="76"/>
    </row>
    <row r="1226" spans="2:7" ht="18">
      <c r="B1226" s="97"/>
      <c r="C1226" s="72"/>
      <c r="F1226" s="113"/>
      <c r="G1226" s="76"/>
    </row>
    <row r="1227" spans="2:6" ht="15.75">
      <c r="B1227" s="37" t="s">
        <v>18</v>
      </c>
      <c r="C1227" s="84" t="s">
        <v>19</v>
      </c>
      <c r="F1227" s="113"/>
    </row>
    <row r="1228" spans="3:6" ht="15.75">
      <c r="C1228" s="84"/>
      <c r="F1228" s="113"/>
    </row>
    <row r="1229" spans="2:7" ht="15.75">
      <c r="B1229" s="37" t="s">
        <v>2</v>
      </c>
      <c r="C1229" s="38" t="s">
        <v>3</v>
      </c>
      <c r="D1229" s="37" t="s">
        <v>4</v>
      </c>
      <c r="E1229" s="37" t="s">
        <v>5</v>
      </c>
      <c r="F1229" s="113" t="s">
        <v>13</v>
      </c>
      <c r="G1229" s="37" t="s">
        <v>49</v>
      </c>
    </row>
    <row r="1230" ht="15.75">
      <c r="F1230" s="113" t="s">
        <v>53</v>
      </c>
    </row>
    <row r="1231" ht="15.75">
      <c r="F1231" s="113"/>
    </row>
    <row r="1232" spans="2:6" ht="15.75">
      <c r="B1232" s="63" t="s">
        <v>32</v>
      </c>
      <c r="C1232" s="38" t="s">
        <v>1169</v>
      </c>
      <c r="F1232" s="113"/>
    </row>
    <row r="1233" spans="3:6" ht="15.75">
      <c r="C1233" s="38" t="s">
        <v>317</v>
      </c>
      <c r="F1233" s="113"/>
    </row>
    <row r="1234" spans="3:6" ht="15.75">
      <c r="C1234" s="38" t="s">
        <v>318</v>
      </c>
      <c r="F1234" s="113"/>
    </row>
    <row r="1235" spans="3:6" ht="15.75">
      <c r="C1235" s="38" t="s">
        <v>195</v>
      </c>
      <c r="F1235" s="113"/>
    </row>
    <row r="1236" spans="3:6" ht="15.75">
      <c r="C1236" s="38" t="s">
        <v>206</v>
      </c>
      <c r="F1236" s="113"/>
    </row>
    <row r="1237" spans="3:7" ht="15.75">
      <c r="C1237" s="38" t="s">
        <v>197</v>
      </c>
      <c r="D1237" s="37" t="s">
        <v>7</v>
      </c>
      <c r="E1237" s="73">
        <f>F1139</f>
        <v>66</v>
      </c>
      <c r="F1237" s="115">
        <v>0</v>
      </c>
      <c r="G1237" s="61">
        <f>F1237*E1237</f>
        <v>0</v>
      </c>
    </row>
    <row r="1238" ht="15.75">
      <c r="F1238" s="113"/>
    </row>
    <row r="1239" spans="2:7" ht="15.75">
      <c r="B1239" s="63" t="s">
        <v>45</v>
      </c>
      <c r="C1239" s="38" t="s">
        <v>160</v>
      </c>
      <c r="F1239" s="116"/>
      <c r="G1239" s="78"/>
    </row>
    <row r="1240" spans="3:6" ht="15.75">
      <c r="C1240" s="38" t="s">
        <v>1176</v>
      </c>
      <c r="F1240" s="113"/>
    </row>
    <row r="1241" spans="3:6" ht="15.75">
      <c r="C1241" s="38" t="s">
        <v>88</v>
      </c>
      <c r="F1241" s="113"/>
    </row>
    <row r="1242" spans="3:6" ht="15.75">
      <c r="C1242" s="38" t="s">
        <v>1154</v>
      </c>
      <c r="F1242" s="113"/>
    </row>
    <row r="1243" spans="3:6" ht="15.75">
      <c r="C1243" s="38" t="s">
        <v>89</v>
      </c>
      <c r="F1243" s="113"/>
    </row>
    <row r="1244" spans="3:6" ht="15.75">
      <c r="C1244" s="38" t="s">
        <v>40</v>
      </c>
      <c r="F1244" s="113"/>
    </row>
    <row r="1245" spans="3:7" ht="15.75">
      <c r="C1245" s="38" t="s">
        <v>227</v>
      </c>
      <c r="D1245" s="37" t="s">
        <v>20</v>
      </c>
      <c r="E1245" s="37">
        <v>2</v>
      </c>
      <c r="F1245" s="115">
        <v>0</v>
      </c>
      <c r="G1245" s="61">
        <f>F1245*E1245</f>
        <v>0</v>
      </c>
    </row>
    <row r="1246" spans="6:7" ht="15.75">
      <c r="F1246" s="115"/>
      <c r="G1246" s="61"/>
    </row>
    <row r="1247" spans="2:7" ht="15.75">
      <c r="B1247" s="63" t="s">
        <v>46</v>
      </c>
      <c r="C1247" s="38" t="s">
        <v>55</v>
      </c>
      <c r="F1247" s="116"/>
      <c r="G1247" s="78"/>
    </row>
    <row r="1248" spans="2:7" ht="15.75">
      <c r="B1248" s="63"/>
      <c r="C1248" s="38" t="s">
        <v>299</v>
      </c>
      <c r="F1248" s="116"/>
      <c r="G1248" s="78"/>
    </row>
    <row r="1249" spans="2:7" ht="15.75">
      <c r="B1249" s="63"/>
      <c r="C1249" s="38" t="s">
        <v>300</v>
      </c>
      <c r="F1249" s="116"/>
      <c r="G1249" s="78"/>
    </row>
    <row r="1250" spans="3:6" ht="15.75">
      <c r="C1250" s="38" t="s">
        <v>301</v>
      </c>
      <c r="F1250" s="113"/>
    </row>
    <row r="1251" spans="3:6" ht="15.75">
      <c r="C1251" s="38" t="s">
        <v>1159</v>
      </c>
      <c r="F1251" s="113"/>
    </row>
    <row r="1252" spans="3:6" ht="15.75">
      <c r="C1252" s="38" t="s">
        <v>1160</v>
      </c>
      <c r="F1252" s="113"/>
    </row>
    <row r="1253" spans="3:6" ht="15.75">
      <c r="C1253" s="38" t="s">
        <v>302</v>
      </c>
      <c r="F1253" s="113"/>
    </row>
    <row r="1254" spans="3:6" ht="15.75">
      <c r="C1254" s="38" t="s">
        <v>303</v>
      </c>
      <c r="F1254" s="113"/>
    </row>
    <row r="1255" spans="3:6" ht="15.75">
      <c r="C1255" s="38" t="s">
        <v>305</v>
      </c>
      <c r="F1255" s="113"/>
    </row>
    <row r="1256" spans="3:7" ht="15.75">
      <c r="C1256" s="38" t="s">
        <v>304</v>
      </c>
      <c r="D1256" s="37" t="s">
        <v>20</v>
      </c>
      <c r="E1256" s="37">
        <v>2</v>
      </c>
      <c r="F1256" s="116">
        <v>0</v>
      </c>
      <c r="G1256" s="78">
        <f>F1256*E1256</f>
        <v>0</v>
      </c>
    </row>
    <row r="1257" spans="2:7" ht="15" customHeight="1">
      <c r="B1257" s="97"/>
      <c r="C1257" s="72"/>
      <c r="F1257" s="113"/>
      <c r="G1257" s="76"/>
    </row>
    <row r="1258" spans="2:7" ht="15" customHeight="1" thickBot="1">
      <c r="B1258" s="97"/>
      <c r="C1258" s="72"/>
      <c r="F1258" s="113"/>
      <c r="G1258" s="76"/>
    </row>
    <row r="1259" spans="2:7" ht="18" customHeight="1" thickBot="1">
      <c r="B1259" s="63"/>
      <c r="C1259" s="86" t="s">
        <v>174</v>
      </c>
      <c r="F1259" s="113"/>
      <c r="G1259" s="87">
        <f>SUM(G1237:G1257)</f>
        <v>0</v>
      </c>
    </row>
    <row r="1260" spans="2:7" ht="15.75">
      <c r="B1260" s="63"/>
      <c r="C1260" s="88"/>
      <c r="F1260" s="113"/>
      <c r="G1260" s="76"/>
    </row>
    <row r="1261" spans="2:6" ht="15.75">
      <c r="B1261" s="37" t="s">
        <v>21</v>
      </c>
      <c r="C1261" s="84" t="s">
        <v>22</v>
      </c>
      <c r="F1261" s="113"/>
    </row>
    <row r="1262" ht="15.75">
      <c r="F1262" s="113"/>
    </row>
    <row r="1263" spans="2:7" ht="15.75">
      <c r="B1263" s="37" t="s">
        <v>2</v>
      </c>
      <c r="C1263" s="38" t="s">
        <v>3</v>
      </c>
      <c r="D1263" s="37" t="s">
        <v>4</v>
      </c>
      <c r="E1263" s="37" t="s">
        <v>5</v>
      </c>
      <c r="F1263" s="113" t="s">
        <v>13</v>
      </c>
      <c r="G1263" s="37" t="s">
        <v>49</v>
      </c>
    </row>
    <row r="1264" ht="15.75">
      <c r="F1264" s="113" t="s">
        <v>53</v>
      </c>
    </row>
    <row r="1265" ht="15.75">
      <c r="F1265" s="113"/>
    </row>
    <row r="1266" spans="2:6" ht="15.75">
      <c r="B1266" s="63" t="s">
        <v>36</v>
      </c>
      <c r="C1266" s="38" t="s">
        <v>56</v>
      </c>
      <c r="F1266" s="113"/>
    </row>
    <row r="1267" spans="3:6" ht="15.75">
      <c r="C1267" s="38" t="s">
        <v>57</v>
      </c>
      <c r="F1267" s="113"/>
    </row>
    <row r="1268" spans="3:7" ht="15.75">
      <c r="C1268" s="38" t="s">
        <v>58</v>
      </c>
      <c r="F1268" s="115"/>
      <c r="G1268" s="61"/>
    </row>
    <row r="1269" spans="3:7" ht="15.75">
      <c r="C1269" s="38" t="s">
        <v>1150</v>
      </c>
      <c r="F1269" s="115"/>
      <c r="G1269" s="61"/>
    </row>
    <row r="1270" spans="3:7" ht="15.75">
      <c r="C1270" s="38" t="s">
        <v>59</v>
      </c>
      <c r="D1270" s="37" t="s">
        <v>14</v>
      </c>
      <c r="E1270" s="37">
        <f>E1159*0.4*1.05/2</f>
        <v>44.1</v>
      </c>
      <c r="F1270" s="115">
        <v>0</v>
      </c>
      <c r="G1270" s="61">
        <f>F1270*E1270</f>
        <v>0</v>
      </c>
    </row>
    <row r="1271" spans="6:7" ht="15.75">
      <c r="F1271" s="115"/>
      <c r="G1271" s="61"/>
    </row>
    <row r="1272" spans="2:6" ht="15.75">
      <c r="B1272" s="63" t="s">
        <v>37</v>
      </c>
      <c r="C1272" s="38" t="s">
        <v>60</v>
      </c>
      <c r="F1272" s="113"/>
    </row>
    <row r="1273" spans="3:6" ht="15.75">
      <c r="C1273" s="38" t="s">
        <v>61</v>
      </c>
      <c r="F1273" s="113"/>
    </row>
    <row r="1274" spans="3:7" ht="15.75">
      <c r="C1274" s="38" t="s">
        <v>58</v>
      </c>
      <c r="F1274" s="115"/>
      <c r="G1274" s="61"/>
    </row>
    <row r="1275" spans="3:7" ht="15.75">
      <c r="C1275" s="38" t="s">
        <v>1151</v>
      </c>
      <c r="F1275" s="115"/>
      <c r="G1275" s="61"/>
    </row>
    <row r="1276" spans="3:7" ht="15.75">
      <c r="C1276" s="38" t="s">
        <v>59</v>
      </c>
      <c r="D1276" s="37" t="s">
        <v>14</v>
      </c>
      <c r="E1276" s="37">
        <f>E1159*0.1*1.1</f>
        <v>23.1</v>
      </c>
      <c r="F1276" s="115">
        <v>0</v>
      </c>
      <c r="G1276" s="61">
        <f>F1276*E1276</f>
        <v>0</v>
      </c>
    </row>
    <row r="1277" spans="6:7" ht="15.75">
      <c r="F1277" s="115"/>
      <c r="G1277" s="61"/>
    </row>
    <row r="1278" spans="2:6" ht="15.75">
      <c r="B1278" s="63" t="s">
        <v>38</v>
      </c>
      <c r="C1278" s="89" t="s">
        <v>237</v>
      </c>
      <c r="F1278" s="113"/>
    </row>
    <row r="1279" spans="2:7" ht="15.75">
      <c r="B1279" s="63"/>
      <c r="C1279" s="89" t="s">
        <v>238</v>
      </c>
      <c r="E1279" s="73"/>
      <c r="F1279" s="115"/>
      <c r="G1279" s="61"/>
    </row>
    <row r="1280" spans="3:6" ht="15.75">
      <c r="C1280" s="89" t="s">
        <v>240</v>
      </c>
      <c r="F1280" s="113"/>
    </row>
    <row r="1281" spans="3:7" ht="15.75">
      <c r="C1281" s="89" t="s">
        <v>239</v>
      </c>
      <c r="D1281" s="37" t="s">
        <v>10</v>
      </c>
      <c r="E1281" s="73">
        <f>E1159</f>
        <v>210</v>
      </c>
      <c r="F1281" s="115">
        <v>0</v>
      </c>
      <c r="G1281" s="61">
        <f>F1281*E1281</f>
        <v>0</v>
      </c>
    </row>
    <row r="1282" spans="3:6" ht="15.75">
      <c r="C1282" s="89"/>
      <c r="F1282" s="113"/>
    </row>
    <row r="1283" spans="2:7" ht="15.75">
      <c r="B1283" s="63" t="s">
        <v>39</v>
      </c>
      <c r="C1283" s="38" t="s">
        <v>23</v>
      </c>
      <c r="D1283" s="37" t="s">
        <v>10</v>
      </c>
      <c r="E1283" s="73">
        <v>50</v>
      </c>
      <c r="F1283" s="114">
        <v>0</v>
      </c>
      <c r="G1283" s="74">
        <f>F1283*E1283</f>
        <v>0</v>
      </c>
    </row>
    <row r="1284" spans="5:7" ht="13.5" customHeight="1">
      <c r="E1284" s="73"/>
      <c r="F1284" s="115"/>
      <c r="G1284" s="61"/>
    </row>
    <row r="1285" spans="5:7" ht="13.5" customHeight="1" thickBot="1">
      <c r="E1285" s="73"/>
      <c r="F1285" s="115"/>
      <c r="G1285" s="61"/>
    </row>
    <row r="1286" spans="3:7" ht="18" customHeight="1" thickBot="1">
      <c r="C1286" s="86" t="s">
        <v>175</v>
      </c>
      <c r="F1286" s="113"/>
      <c r="G1286" s="87">
        <f>SUM(G1269:G1283)</f>
        <v>0</v>
      </c>
    </row>
    <row r="1287" ht="15.75">
      <c r="F1287" s="113"/>
    </row>
    <row r="1288" ht="16.5" thickBot="1">
      <c r="F1288" s="113"/>
    </row>
    <row r="1289" spans="3:7" ht="19.5" customHeight="1" thickBot="1">
      <c r="C1289" s="102" t="s">
        <v>228</v>
      </c>
      <c r="E1289" s="93" t="s">
        <v>7</v>
      </c>
      <c r="F1289" s="118">
        <v>57</v>
      </c>
      <c r="G1289" s="61"/>
    </row>
    <row r="1290" spans="3:7" ht="12" customHeight="1">
      <c r="C1290" s="103"/>
      <c r="E1290" s="93"/>
      <c r="F1290" s="118"/>
      <c r="G1290" s="61"/>
    </row>
    <row r="1291" spans="5:7" ht="12" customHeight="1">
      <c r="E1291" s="73"/>
      <c r="F1291" s="115"/>
      <c r="G1291" s="61"/>
    </row>
    <row r="1292" spans="2:6" ht="18">
      <c r="B1292" s="37" t="s">
        <v>0</v>
      </c>
      <c r="C1292" s="59" t="s">
        <v>1</v>
      </c>
      <c r="D1292" s="39"/>
      <c r="F1292" s="113"/>
    </row>
    <row r="1293" ht="15.75">
      <c r="F1293" s="113"/>
    </row>
    <row r="1294" spans="2:7" ht="15.75">
      <c r="B1294" s="37" t="s">
        <v>2</v>
      </c>
      <c r="C1294" s="38" t="s">
        <v>3</v>
      </c>
      <c r="D1294" s="37" t="s">
        <v>4</v>
      </c>
      <c r="E1294" s="37" t="s">
        <v>5</v>
      </c>
      <c r="F1294" s="113" t="s">
        <v>6</v>
      </c>
      <c r="G1294" s="37" t="s">
        <v>49</v>
      </c>
    </row>
    <row r="1295" ht="15.75">
      <c r="F1295" s="113" t="s">
        <v>48</v>
      </c>
    </row>
    <row r="1296" ht="15.75">
      <c r="F1296" s="113"/>
    </row>
    <row r="1297" spans="2:6" ht="15.75">
      <c r="B1297" s="63" t="s">
        <v>142</v>
      </c>
      <c r="C1297" s="38" t="s">
        <v>134</v>
      </c>
      <c r="F1297" s="113"/>
    </row>
    <row r="1298" spans="3:6" ht="15.75">
      <c r="C1298" s="38" t="s">
        <v>137</v>
      </c>
      <c r="F1298" s="113"/>
    </row>
    <row r="1299" spans="3:6" ht="15.75">
      <c r="C1299" s="38" t="s">
        <v>135</v>
      </c>
      <c r="F1299" s="113"/>
    </row>
    <row r="1300" spans="3:6" ht="15.75">
      <c r="C1300" s="38" t="s">
        <v>136</v>
      </c>
      <c r="F1300" s="113"/>
    </row>
    <row r="1301" spans="3:7" ht="15.75">
      <c r="C1301" s="38" t="s">
        <v>138</v>
      </c>
      <c r="D1301" s="37" t="s">
        <v>7</v>
      </c>
      <c r="E1301" s="73">
        <f>F1289</f>
        <v>57</v>
      </c>
      <c r="F1301" s="114">
        <v>0</v>
      </c>
      <c r="G1301" s="61">
        <f>E1301*F1301</f>
        <v>0</v>
      </c>
    </row>
    <row r="1302" ht="15" customHeight="1">
      <c r="F1302" s="113"/>
    </row>
    <row r="1303" spans="2:6" ht="15.75">
      <c r="B1303" s="63" t="s">
        <v>24</v>
      </c>
      <c r="C1303" s="38" t="s">
        <v>139</v>
      </c>
      <c r="F1303" s="113"/>
    </row>
    <row r="1304" spans="3:6" ht="15.75">
      <c r="C1304" s="38" t="s">
        <v>140</v>
      </c>
      <c r="F1304" s="113"/>
    </row>
    <row r="1305" spans="3:7" ht="15.75">
      <c r="C1305" s="38" t="s">
        <v>141</v>
      </c>
      <c r="D1305" s="37" t="s">
        <v>8</v>
      </c>
      <c r="E1305" s="37">
        <v>3</v>
      </c>
      <c r="F1305" s="115">
        <v>0</v>
      </c>
      <c r="G1305" s="61">
        <f>E1305*F1305</f>
        <v>0</v>
      </c>
    </row>
    <row r="1306" ht="15.75">
      <c r="F1306" s="113"/>
    </row>
    <row r="1307" spans="2:6" ht="15.75">
      <c r="B1307" s="63" t="s">
        <v>25</v>
      </c>
      <c r="C1307" s="38" t="s">
        <v>80</v>
      </c>
      <c r="F1307" s="113"/>
    </row>
    <row r="1308" spans="3:7" ht="15.75">
      <c r="C1308" s="38" t="s">
        <v>79</v>
      </c>
      <c r="F1308" s="113"/>
      <c r="G1308" s="61"/>
    </row>
    <row r="1309" spans="3:7" ht="15.75">
      <c r="C1309" s="38" t="s">
        <v>78</v>
      </c>
      <c r="D1309" s="37" t="s">
        <v>10</v>
      </c>
      <c r="E1309" s="104">
        <v>30</v>
      </c>
      <c r="F1309" s="115">
        <v>0</v>
      </c>
      <c r="G1309" s="61">
        <f>E1309*F1309</f>
        <v>0</v>
      </c>
    </row>
    <row r="1310" spans="5:7" ht="12" customHeight="1">
      <c r="E1310" s="73"/>
      <c r="F1310" s="115"/>
      <c r="G1310" s="61"/>
    </row>
    <row r="1311" spans="3:7" ht="12" customHeight="1" thickBot="1">
      <c r="C1311" s="88"/>
      <c r="F1311" s="113"/>
      <c r="G1311" s="76"/>
    </row>
    <row r="1312" spans="3:7" ht="18" customHeight="1" thickBot="1">
      <c r="C1312" s="86" t="s">
        <v>173</v>
      </c>
      <c r="F1312" s="113"/>
      <c r="G1312" s="87">
        <f>SUM(G1298:G1310)</f>
        <v>0</v>
      </c>
    </row>
    <row r="1313" spans="3:7" ht="12" customHeight="1">
      <c r="C1313" s="90"/>
      <c r="F1313" s="113"/>
      <c r="G1313" s="87"/>
    </row>
    <row r="1314" spans="3:7" ht="12" customHeight="1">
      <c r="C1314" s="88"/>
      <c r="F1314" s="113"/>
      <c r="G1314" s="76"/>
    </row>
    <row r="1315" spans="2:6" ht="18">
      <c r="B1315" s="37" t="s">
        <v>11</v>
      </c>
      <c r="C1315" s="59" t="s">
        <v>12</v>
      </c>
      <c r="F1315" s="113"/>
    </row>
    <row r="1316" spans="3:6" ht="15" customHeight="1">
      <c r="C1316" s="59"/>
      <c r="F1316" s="113"/>
    </row>
    <row r="1317" spans="2:7" ht="15.75">
      <c r="B1317" s="37" t="s">
        <v>2</v>
      </c>
      <c r="C1317" s="38" t="s">
        <v>3</v>
      </c>
      <c r="D1317" s="37" t="s">
        <v>4</v>
      </c>
      <c r="E1317" s="37" t="s">
        <v>5</v>
      </c>
      <c r="F1317" s="113" t="s">
        <v>13</v>
      </c>
      <c r="G1317" s="37" t="s">
        <v>49</v>
      </c>
    </row>
    <row r="1318" ht="15.75">
      <c r="F1318" s="113" t="s">
        <v>53</v>
      </c>
    </row>
    <row r="1319" spans="3:7" ht="15.75">
      <c r="C1319" s="88"/>
      <c r="F1319" s="113"/>
      <c r="G1319" s="76"/>
    </row>
    <row r="1320" spans="2:6" ht="15.75">
      <c r="B1320" s="63" t="s">
        <v>26</v>
      </c>
      <c r="C1320" s="38" t="s">
        <v>102</v>
      </c>
      <c r="F1320" s="113"/>
    </row>
    <row r="1321" spans="3:6" ht="15.75">
      <c r="C1321" s="38" t="s">
        <v>124</v>
      </c>
      <c r="F1321" s="113"/>
    </row>
    <row r="1322" spans="3:6" ht="15.75">
      <c r="C1322" s="38" t="s">
        <v>112</v>
      </c>
      <c r="F1322" s="113"/>
    </row>
    <row r="1323" spans="3:6" ht="15.75">
      <c r="C1323" s="38" t="s">
        <v>103</v>
      </c>
      <c r="F1323" s="113"/>
    </row>
    <row r="1324" spans="3:6" ht="15.75">
      <c r="C1324" s="38" t="s">
        <v>105</v>
      </c>
      <c r="F1324" s="113"/>
    </row>
    <row r="1325" spans="3:6" ht="15.75">
      <c r="C1325" s="38" t="s">
        <v>122</v>
      </c>
      <c r="F1325" s="113"/>
    </row>
    <row r="1326" spans="3:6" ht="15.75">
      <c r="C1326" s="38" t="s">
        <v>84</v>
      </c>
      <c r="F1326" s="113"/>
    </row>
    <row r="1327" spans="3:6" ht="15.75">
      <c r="C1327" s="38" t="s">
        <v>86</v>
      </c>
      <c r="F1327" s="113"/>
    </row>
    <row r="1328" spans="3:6" ht="15.75">
      <c r="C1328" s="38" t="s">
        <v>150</v>
      </c>
      <c r="F1328" s="113"/>
    </row>
    <row r="1329" spans="3:6" ht="15.75">
      <c r="C1329" s="38" t="s">
        <v>232</v>
      </c>
      <c r="F1329" s="113"/>
    </row>
    <row r="1330" spans="3:7" ht="15.75">
      <c r="C1330" s="38" t="s">
        <v>101</v>
      </c>
      <c r="D1330" s="37" t="s">
        <v>14</v>
      </c>
      <c r="E1330" s="73">
        <f>F1289*0.9*1.8*1.05</f>
        <v>96.95700000000001</v>
      </c>
      <c r="F1330" s="115">
        <v>0</v>
      </c>
      <c r="G1330" s="61">
        <f>F1330*E1330</f>
        <v>0</v>
      </c>
    </row>
    <row r="1331" spans="5:7" ht="15.75">
      <c r="E1331" s="73"/>
      <c r="F1331" s="115"/>
      <c r="G1331" s="61"/>
    </row>
    <row r="1332" spans="2:6" ht="15.75">
      <c r="B1332" s="63" t="s">
        <v>27</v>
      </c>
      <c r="C1332" s="38" t="s">
        <v>81</v>
      </c>
      <c r="F1332" s="113"/>
    </row>
    <row r="1333" spans="3:6" ht="15.75">
      <c r="C1333" s="38" t="s">
        <v>82</v>
      </c>
      <c r="F1333" s="113"/>
    </row>
    <row r="1334" spans="3:7" ht="15.75">
      <c r="C1334" s="38" t="s">
        <v>231</v>
      </c>
      <c r="D1334" s="37" t="s">
        <v>10</v>
      </c>
      <c r="E1334" s="73">
        <f>F1289*0.5</f>
        <v>28.5</v>
      </c>
      <c r="F1334" s="114">
        <v>0</v>
      </c>
      <c r="G1334" s="74">
        <f>F1334*E1334</f>
        <v>0</v>
      </c>
    </row>
    <row r="1335" spans="5:7" ht="15.75">
      <c r="E1335" s="77"/>
      <c r="F1335" s="114"/>
      <c r="G1335" s="74"/>
    </row>
    <row r="1336" spans="2:6" ht="15.75">
      <c r="B1336" s="63" t="s">
        <v>29</v>
      </c>
      <c r="C1336" s="38" t="s">
        <v>92</v>
      </c>
      <c r="F1336" s="113"/>
    </row>
    <row r="1337" spans="3:6" ht="15.75">
      <c r="C1337" s="38" t="s">
        <v>93</v>
      </c>
      <c r="F1337" s="113"/>
    </row>
    <row r="1338" spans="3:6" ht="15.75">
      <c r="C1338" s="38" t="s">
        <v>130</v>
      </c>
      <c r="F1338" s="113"/>
    </row>
    <row r="1339" spans="3:6" ht="15.75">
      <c r="C1339" s="38" t="s">
        <v>131</v>
      </c>
      <c r="F1339" s="113"/>
    </row>
    <row r="1340" spans="3:6" ht="15.75">
      <c r="C1340" s="38" t="s">
        <v>116</v>
      </c>
      <c r="F1340" s="113"/>
    </row>
    <row r="1341" spans="3:7" ht="15.75">
      <c r="C1341" s="38" t="s">
        <v>230</v>
      </c>
      <c r="D1341" s="37" t="s">
        <v>14</v>
      </c>
      <c r="E1341" s="73">
        <f>E1334*0.13*1.05</f>
        <v>3.8902500000000004</v>
      </c>
      <c r="F1341" s="115">
        <v>0</v>
      </c>
      <c r="G1341" s="61">
        <f>F1341*E1341</f>
        <v>0</v>
      </c>
    </row>
    <row r="1342" spans="5:7" ht="15.75">
      <c r="E1342" s="73"/>
      <c r="F1342" s="115"/>
      <c r="G1342" s="61"/>
    </row>
    <row r="1343" spans="2:6" ht="15.75">
      <c r="B1343" s="63" t="s">
        <v>30</v>
      </c>
      <c r="C1343" s="38" t="s">
        <v>113</v>
      </c>
      <c r="F1343" s="113"/>
    </row>
    <row r="1344" spans="3:6" ht="15.75">
      <c r="C1344" s="38" t="s">
        <v>114</v>
      </c>
      <c r="F1344" s="113"/>
    </row>
    <row r="1345" spans="3:6" ht="15.75">
      <c r="C1345" s="38" t="s">
        <v>115</v>
      </c>
      <c r="F1345" s="113"/>
    </row>
    <row r="1346" spans="3:6" ht="15.75">
      <c r="C1346" s="38" t="s">
        <v>129</v>
      </c>
      <c r="F1346" s="113"/>
    </row>
    <row r="1347" spans="3:6" ht="15.75">
      <c r="C1347" s="38" t="s">
        <v>229</v>
      </c>
      <c r="F1347" s="113"/>
    </row>
    <row r="1348" spans="3:7" ht="15.75">
      <c r="C1348" s="38" t="s">
        <v>132</v>
      </c>
      <c r="D1348" s="37" t="s">
        <v>14</v>
      </c>
      <c r="E1348" s="73">
        <f>(E1334*0.65*1.1)-E1364-E1365</f>
        <v>14.156500000000005</v>
      </c>
      <c r="F1348" s="115">
        <v>0</v>
      </c>
      <c r="G1348" s="61">
        <f>F1348*E1348</f>
        <v>0</v>
      </c>
    </row>
    <row r="1349" spans="5:7" ht="15.75">
      <c r="E1349" s="73"/>
      <c r="F1349" s="115"/>
      <c r="G1349" s="61"/>
    </row>
    <row r="1350" spans="2:6" ht="15.75">
      <c r="B1350" s="63" t="s">
        <v>50</v>
      </c>
      <c r="C1350" s="38" t="s">
        <v>87</v>
      </c>
      <c r="F1350" s="113"/>
    </row>
    <row r="1351" spans="2:6" ht="15.75">
      <c r="B1351" s="63"/>
      <c r="C1351" s="38" t="s">
        <v>106</v>
      </c>
      <c r="F1351" s="113"/>
    </row>
    <row r="1352" spans="3:6" ht="15.75">
      <c r="C1352" s="38" t="s">
        <v>107</v>
      </c>
      <c r="F1352" s="113"/>
    </row>
    <row r="1353" spans="3:6" ht="15.75">
      <c r="C1353" s="38" t="s">
        <v>120</v>
      </c>
      <c r="F1353" s="113"/>
    </row>
    <row r="1354" spans="3:6" ht="15.75">
      <c r="C1354" s="38" t="s">
        <v>204</v>
      </c>
      <c r="F1354" s="113"/>
    </row>
    <row r="1355" spans="3:6" ht="15.75">
      <c r="C1355" s="38" t="s">
        <v>183</v>
      </c>
      <c r="F1355" s="113"/>
    </row>
    <row r="1356" spans="3:6" ht="15.75">
      <c r="C1356" s="38" t="s">
        <v>205</v>
      </c>
      <c r="F1356" s="113"/>
    </row>
    <row r="1357" spans="3:6" ht="15.75">
      <c r="C1357" s="38" t="s">
        <v>111</v>
      </c>
      <c r="F1357" s="113"/>
    </row>
    <row r="1358" spans="3:6" ht="15.75">
      <c r="C1358" s="38" t="s">
        <v>121</v>
      </c>
      <c r="F1358" s="113"/>
    </row>
    <row r="1359" spans="3:6" ht="15.75">
      <c r="C1359" s="38" t="s">
        <v>117</v>
      </c>
      <c r="F1359" s="113"/>
    </row>
    <row r="1360" spans="3:6" ht="15.75">
      <c r="C1360" s="38" t="s">
        <v>118</v>
      </c>
      <c r="F1360" s="113"/>
    </row>
    <row r="1361" spans="3:6" ht="15.75">
      <c r="C1361" s="38" t="s">
        <v>119</v>
      </c>
      <c r="F1361" s="113"/>
    </row>
    <row r="1362" spans="3:6" ht="15.75">
      <c r="C1362" s="38" t="s">
        <v>15</v>
      </c>
      <c r="D1362" s="37" t="s">
        <v>14</v>
      </c>
      <c r="E1362" s="73">
        <f>E1330</f>
        <v>96.95700000000001</v>
      </c>
      <c r="F1362" s="113"/>
    </row>
    <row r="1363" spans="3:6" ht="15.75">
      <c r="C1363" s="79" t="s">
        <v>41</v>
      </c>
      <c r="D1363" s="37" t="s">
        <v>14</v>
      </c>
      <c r="E1363" s="73">
        <f>E1341+E1348</f>
        <v>18.046750000000007</v>
      </c>
      <c r="F1363" s="113"/>
    </row>
    <row r="1364" spans="3:6" ht="15.75">
      <c r="C1364" s="79" t="s">
        <v>42</v>
      </c>
      <c r="D1364" s="37" t="s">
        <v>14</v>
      </c>
      <c r="E1364" s="73">
        <f>F1289*0.053</f>
        <v>3.021</v>
      </c>
      <c r="F1364" s="113"/>
    </row>
    <row r="1365" spans="3:6" ht="15.75">
      <c r="C1365" s="79" t="s">
        <v>43</v>
      </c>
      <c r="D1365" s="37" t="s">
        <v>14</v>
      </c>
      <c r="E1365" s="73">
        <f>2*1.6</f>
        <v>3.2</v>
      </c>
      <c r="F1365" s="113"/>
    </row>
    <row r="1366" spans="3:6" ht="15.75">
      <c r="C1366" s="79" t="s">
        <v>44</v>
      </c>
      <c r="D1366" s="37" t="s">
        <v>14</v>
      </c>
      <c r="E1366" s="73">
        <f>E1422+E1428</f>
        <v>7.290000000000001</v>
      </c>
      <c r="F1366" s="113"/>
    </row>
    <row r="1367" spans="3:7" ht="15.75">
      <c r="C1367" s="38" t="s">
        <v>16</v>
      </c>
      <c r="D1367" s="37" t="s">
        <v>14</v>
      </c>
      <c r="E1367" s="73">
        <f>E1362-E1363-E1364-E1365-E1366</f>
        <v>65.39925</v>
      </c>
      <c r="F1367" s="115"/>
      <c r="G1367" s="61"/>
    </row>
    <row r="1368" spans="3:7" ht="15.75">
      <c r="C1368" s="38" t="s">
        <v>94</v>
      </c>
      <c r="D1368" s="37" t="s">
        <v>14</v>
      </c>
      <c r="E1368" s="73">
        <v>25</v>
      </c>
      <c r="F1368" s="115">
        <v>0</v>
      </c>
      <c r="G1368" s="61">
        <f>F1368*E1368</f>
        <v>0</v>
      </c>
    </row>
    <row r="1369" spans="3:7" ht="15.75">
      <c r="C1369" s="38" t="s">
        <v>95</v>
      </c>
      <c r="D1369" s="37" t="s">
        <v>14</v>
      </c>
      <c r="E1369" s="73">
        <f>E1367-E1368</f>
        <v>40.399249999999995</v>
      </c>
      <c r="F1369" s="115">
        <v>0</v>
      </c>
      <c r="G1369" s="61">
        <f>F1369*E1369</f>
        <v>0</v>
      </c>
    </row>
    <row r="1370" spans="5:7" ht="15.75">
      <c r="E1370" s="73"/>
      <c r="F1370" s="115"/>
      <c r="G1370" s="61"/>
    </row>
    <row r="1371" spans="2:6" ht="15.75">
      <c r="B1371" s="63" t="s">
        <v>52</v>
      </c>
      <c r="C1371" s="38" t="s">
        <v>77</v>
      </c>
      <c r="F1371" s="113"/>
    </row>
    <row r="1372" spans="3:7" ht="15.75">
      <c r="C1372" s="38" t="s">
        <v>78</v>
      </c>
      <c r="D1372" s="37" t="s">
        <v>14</v>
      </c>
      <c r="E1372" s="73">
        <f>E1362-E1368</f>
        <v>71.95700000000001</v>
      </c>
      <c r="F1372" s="115">
        <v>0</v>
      </c>
      <c r="G1372" s="61">
        <f>F1372*E1372</f>
        <v>0</v>
      </c>
    </row>
    <row r="1373" spans="5:7" ht="15.75">
      <c r="E1373" s="73"/>
      <c r="F1373" s="115"/>
      <c r="G1373" s="61"/>
    </row>
    <row r="1374" spans="5:7" ht="16.5" thickBot="1">
      <c r="E1374" s="73"/>
      <c r="F1374" s="115"/>
      <c r="G1374" s="61"/>
    </row>
    <row r="1375" spans="2:7" ht="18" customHeight="1" thickBot="1">
      <c r="B1375" s="96"/>
      <c r="C1375" s="86" t="s">
        <v>17</v>
      </c>
      <c r="F1375" s="113"/>
      <c r="G1375" s="87">
        <f>SUM(G1322:G1373)</f>
        <v>0</v>
      </c>
    </row>
    <row r="1376" spans="2:7" ht="15.75" customHeight="1">
      <c r="B1376" s="97"/>
      <c r="C1376" s="72"/>
      <c r="F1376" s="113"/>
      <c r="G1376" s="76"/>
    </row>
    <row r="1377" spans="2:7" ht="15.75" customHeight="1">
      <c r="B1377" s="97"/>
      <c r="C1377" s="72"/>
      <c r="F1377" s="113"/>
      <c r="G1377" s="76"/>
    </row>
    <row r="1378" spans="2:6" ht="15.75">
      <c r="B1378" s="37" t="s">
        <v>18</v>
      </c>
      <c r="C1378" s="84" t="s">
        <v>19</v>
      </c>
      <c r="F1378" s="113"/>
    </row>
    <row r="1379" spans="3:6" ht="15.75">
      <c r="C1379" s="84"/>
      <c r="F1379" s="113"/>
    </row>
    <row r="1380" spans="2:7" ht="15.75">
      <c r="B1380" s="37" t="s">
        <v>2</v>
      </c>
      <c r="C1380" s="38" t="s">
        <v>3</v>
      </c>
      <c r="D1380" s="37" t="s">
        <v>4</v>
      </c>
      <c r="E1380" s="37" t="s">
        <v>5</v>
      </c>
      <c r="F1380" s="113" t="s">
        <v>13</v>
      </c>
      <c r="G1380" s="37" t="s">
        <v>49</v>
      </c>
    </row>
    <row r="1381" ht="15.75">
      <c r="F1381" s="113" t="s">
        <v>53</v>
      </c>
    </row>
    <row r="1382" ht="15.75">
      <c r="F1382" s="113"/>
    </row>
    <row r="1383" spans="2:6" ht="15.75">
      <c r="B1383" s="63" t="s">
        <v>32</v>
      </c>
      <c r="C1383" s="38" t="s">
        <v>1169</v>
      </c>
      <c r="F1383" s="113"/>
    </row>
    <row r="1384" spans="3:6" ht="15.75">
      <c r="C1384" s="38" t="s">
        <v>317</v>
      </c>
      <c r="F1384" s="113"/>
    </row>
    <row r="1385" spans="3:6" ht="15.75">
      <c r="C1385" s="38" t="s">
        <v>318</v>
      </c>
      <c r="F1385" s="113"/>
    </row>
    <row r="1386" spans="3:6" ht="15.75">
      <c r="C1386" s="38" t="s">
        <v>195</v>
      </c>
      <c r="F1386" s="113"/>
    </row>
    <row r="1387" spans="3:6" ht="15.75">
      <c r="C1387" s="38" t="s">
        <v>206</v>
      </c>
      <c r="F1387" s="113"/>
    </row>
    <row r="1388" spans="3:7" ht="15.75">
      <c r="C1388" s="38" t="s">
        <v>197</v>
      </c>
      <c r="D1388" s="37" t="s">
        <v>7</v>
      </c>
      <c r="E1388" s="73">
        <f>F1289</f>
        <v>57</v>
      </c>
      <c r="F1388" s="115">
        <v>0</v>
      </c>
      <c r="G1388" s="61">
        <f>F1388*E1388</f>
        <v>0</v>
      </c>
    </row>
    <row r="1389" ht="15.75">
      <c r="F1389" s="113"/>
    </row>
    <row r="1390" spans="2:7" ht="15.75">
      <c r="B1390" s="63" t="s">
        <v>45</v>
      </c>
      <c r="C1390" s="38" t="s">
        <v>160</v>
      </c>
      <c r="F1390" s="116"/>
      <c r="G1390" s="78"/>
    </row>
    <row r="1391" spans="3:6" ht="15.75">
      <c r="C1391" s="38" t="s">
        <v>1176</v>
      </c>
      <c r="F1391" s="113"/>
    </row>
    <row r="1392" spans="3:6" ht="15.75">
      <c r="C1392" s="38" t="s">
        <v>88</v>
      </c>
      <c r="F1392" s="113"/>
    </row>
    <row r="1393" spans="3:6" ht="15.75">
      <c r="C1393" s="38" t="s">
        <v>1154</v>
      </c>
      <c r="F1393" s="113"/>
    </row>
    <row r="1394" spans="3:6" ht="15.75">
      <c r="C1394" s="38" t="s">
        <v>89</v>
      </c>
      <c r="F1394" s="113"/>
    </row>
    <row r="1395" spans="3:6" ht="15.75">
      <c r="C1395" s="38" t="s">
        <v>40</v>
      </c>
      <c r="F1395" s="113"/>
    </row>
    <row r="1396" spans="3:7" ht="15.75">
      <c r="C1396" s="38" t="s">
        <v>233</v>
      </c>
      <c r="D1396" s="37" t="s">
        <v>20</v>
      </c>
      <c r="E1396" s="37">
        <v>2</v>
      </c>
      <c r="F1396" s="115">
        <v>0</v>
      </c>
      <c r="G1396" s="61">
        <f>F1396*E1396</f>
        <v>0</v>
      </c>
    </row>
    <row r="1397" spans="6:7" ht="15.75">
      <c r="F1397" s="115"/>
      <c r="G1397" s="61"/>
    </row>
    <row r="1398" spans="2:7" ht="15.75">
      <c r="B1398" s="63" t="s">
        <v>46</v>
      </c>
      <c r="C1398" s="38" t="s">
        <v>55</v>
      </c>
      <c r="F1398" s="116"/>
      <c r="G1398" s="78"/>
    </row>
    <row r="1399" spans="2:7" ht="15.75">
      <c r="B1399" s="63"/>
      <c r="C1399" s="38" t="s">
        <v>299</v>
      </c>
      <c r="F1399" s="116"/>
      <c r="G1399" s="78"/>
    </row>
    <row r="1400" spans="2:7" ht="15.75">
      <c r="B1400" s="63"/>
      <c r="C1400" s="38" t="s">
        <v>300</v>
      </c>
      <c r="F1400" s="116"/>
      <c r="G1400" s="78"/>
    </row>
    <row r="1401" spans="3:6" ht="15.75">
      <c r="C1401" s="38" t="s">
        <v>301</v>
      </c>
      <c r="F1401" s="113"/>
    </row>
    <row r="1402" spans="3:6" ht="15.75">
      <c r="C1402" s="38" t="s">
        <v>1155</v>
      </c>
      <c r="F1402" s="113"/>
    </row>
    <row r="1403" spans="3:6" ht="15.75">
      <c r="C1403" s="38" t="s">
        <v>1160</v>
      </c>
      <c r="F1403" s="113"/>
    </row>
    <row r="1404" spans="3:6" ht="15.75">
      <c r="C1404" s="38" t="s">
        <v>302</v>
      </c>
      <c r="F1404" s="113"/>
    </row>
    <row r="1405" spans="3:6" ht="15.75">
      <c r="C1405" s="38" t="s">
        <v>303</v>
      </c>
      <c r="F1405" s="113"/>
    </row>
    <row r="1406" spans="3:6" ht="15.75">
      <c r="C1406" s="38" t="s">
        <v>305</v>
      </c>
      <c r="F1406" s="113"/>
    </row>
    <row r="1407" spans="3:7" ht="15.75">
      <c r="C1407" s="38" t="s">
        <v>304</v>
      </c>
      <c r="D1407" s="37" t="s">
        <v>20</v>
      </c>
      <c r="E1407" s="37">
        <v>2</v>
      </c>
      <c r="F1407" s="116">
        <v>0</v>
      </c>
      <c r="G1407" s="78">
        <f>F1407*E1407</f>
        <v>0</v>
      </c>
    </row>
    <row r="1408" spans="2:7" ht="12" customHeight="1">
      <c r="B1408" s="97"/>
      <c r="C1408" s="72"/>
      <c r="F1408" s="113"/>
      <c r="G1408" s="76"/>
    </row>
    <row r="1409" spans="2:7" ht="12" customHeight="1" thickBot="1">
      <c r="B1409" s="97"/>
      <c r="C1409" s="72"/>
      <c r="F1409" s="113"/>
      <c r="G1409" s="76"/>
    </row>
    <row r="1410" spans="2:7" ht="18" customHeight="1" thickBot="1">
      <c r="B1410" s="63"/>
      <c r="C1410" s="86" t="s">
        <v>174</v>
      </c>
      <c r="F1410" s="113"/>
      <c r="G1410" s="87">
        <f>SUM(G1388:G1408)</f>
        <v>0</v>
      </c>
    </row>
    <row r="1411" spans="2:7" ht="15.75">
      <c r="B1411" s="63"/>
      <c r="C1411" s="88"/>
      <c r="F1411" s="113"/>
      <c r="G1411" s="76"/>
    </row>
    <row r="1412" spans="5:7" ht="15.75">
      <c r="E1412" s="73"/>
      <c r="F1412" s="115"/>
      <c r="G1412" s="61"/>
    </row>
    <row r="1413" spans="2:6" ht="15.75">
      <c r="B1413" s="37" t="s">
        <v>21</v>
      </c>
      <c r="C1413" s="84" t="s">
        <v>22</v>
      </c>
      <c r="F1413" s="113"/>
    </row>
    <row r="1414" ht="15.75">
      <c r="F1414" s="113"/>
    </row>
    <row r="1415" spans="2:7" ht="15.75">
      <c r="B1415" s="37" t="s">
        <v>2</v>
      </c>
      <c r="C1415" s="38" t="s">
        <v>3</v>
      </c>
      <c r="D1415" s="37" t="s">
        <v>4</v>
      </c>
      <c r="E1415" s="37" t="s">
        <v>5</v>
      </c>
      <c r="F1415" s="113" t="s">
        <v>13</v>
      </c>
      <c r="G1415" s="37" t="s">
        <v>49</v>
      </c>
    </row>
    <row r="1416" ht="15.75">
      <c r="F1416" s="113" t="s">
        <v>53</v>
      </c>
    </row>
    <row r="1417" ht="15.75">
      <c r="F1417" s="113"/>
    </row>
    <row r="1418" spans="2:6" ht="15.75">
      <c r="B1418" s="63" t="s">
        <v>36</v>
      </c>
      <c r="C1418" s="38" t="s">
        <v>56</v>
      </c>
      <c r="F1418" s="113"/>
    </row>
    <row r="1419" spans="3:6" ht="15.75">
      <c r="C1419" s="38" t="s">
        <v>57</v>
      </c>
      <c r="F1419" s="113"/>
    </row>
    <row r="1420" spans="3:7" ht="15.75">
      <c r="C1420" s="38" t="s">
        <v>58</v>
      </c>
      <c r="F1420" s="115"/>
      <c r="G1420" s="61"/>
    </row>
    <row r="1421" spans="3:7" ht="15.75">
      <c r="C1421" s="38" t="s">
        <v>1150</v>
      </c>
      <c r="F1421" s="115"/>
      <c r="G1421" s="61"/>
    </row>
    <row r="1422" spans="3:7" ht="15.75">
      <c r="C1422" s="38" t="s">
        <v>59</v>
      </c>
      <c r="D1422" s="37" t="s">
        <v>14</v>
      </c>
      <c r="E1422" s="37">
        <f>E1309*0.4*1.05/2</f>
        <v>6.300000000000001</v>
      </c>
      <c r="F1422" s="115">
        <v>0</v>
      </c>
      <c r="G1422" s="61">
        <f>F1422*E1422</f>
        <v>0</v>
      </c>
    </row>
    <row r="1423" spans="6:7" ht="15.75">
      <c r="F1423" s="115"/>
      <c r="G1423" s="61"/>
    </row>
    <row r="1424" spans="2:6" ht="15.75">
      <c r="B1424" s="63" t="s">
        <v>37</v>
      </c>
      <c r="C1424" s="38" t="s">
        <v>60</v>
      </c>
      <c r="F1424" s="113"/>
    </row>
    <row r="1425" spans="3:6" ht="15.75">
      <c r="C1425" s="38" t="s">
        <v>61</v>
      </c>
      <c r="F1425" s="113"/>
    </row>
    <row r="1426" spans="3:7" ht="15.75">
      <c r="C1426" s="38" t="s">
        <v>58</v>
      </c>
      <c r="F1426" s="115"/>
      <c r="G1426" s="61"/>
    </row>
    <row r="1427" spans="3:7" ht="15.75">
      <c r="C1427" s="38" t="s">
        <v>1151</v>
      </c>
      <c r="F1427" s="115"/>
      <c r="G1427" s="61"/>
    </row>
    <row r="1428" spans="3:7" ht="15.75">
      <c r="C1428" s="38" t="s">
        <v>59</v>
      </c>
      <c r="D1428" s="37" t="s">
        <v>14</v>
      </c>
      <c r="E1428" s="73">
        <f>E1309*0.1*1.1*0.3</f>
        <v>0.99</v>
      </c>
      <c r="F1428" s="115">
        <v>0</v>
      </c>
      <c r="G1428" s="61">
        <f>F1428*E1428</f>
        <v>0</v>
      </c>
    </row>
    <row r="1429" spans="6:7" ht="15.75">
      <c r="F1429" s="115"/>
      <c r="G1429" s="61"/>
    </row>
    <row r="1430" spans="2:6" ht="15.75">
      <c r="B1430" s="63" t="s">
        <v>38</v>
      </c>
      <c r="C1430" s="89" t="s">
        <v>237</v>
      </c>
      <c r="F1430" s="113"/>
    </row>
    <row r="1431" spans="2:7" ht="15.75">
      <c r="B1431" s="63"/>
      <c r="C1431" s="89" t="s">
        <v>238</v>
      </c>
      <c r="E1431" s="73"/>
      <c r="F1431" s="115"/>
      <c r="G1431" s="61"/>
    </row>
    <row r="1432" spans="3:6" ht="15.75">
      <c r="C1432" s="89" t="s">
        <v>240</v>
      </c>
      <c r="F1432" s="113"/>
    </row>
    <row r="1433" spans="3:7" ht="15.75">
      <c r="C1433" s="89" t="s">
        <v>239</v>
      </c>
      <c r="D1433" s="37" t="s">
        <v>10</v>
      </c>
      <c r="E1433" s="73">
        <f>E1309</f>
        <v>30</v>
      </c>
      <c r="F1433" s="115">
        <v>0</v>
      </c>
      <c r="G1433" s="61">
        <f>F1433*E1433</f>
        <v>0</v>
      </c>
    </row>
    <row r="1434" spans="3:6" ht="15.75">
      <c r="C1434" s="89"/>
      <c r="F1434" s="113"/>
    </row>
    <row r="1435" spans="2:7" ht="15.75">
      <c r="B1435" s="63" t="s">
        <v>39</v>
      </c>
      <c r="C1435" s="38" t="s">
        <v>23</v>
      </c>
      <c r="D1435" s="37" t="s">
        <v>10</v>
      </c>
      <c r="E1435" s="73">
        <v>50</v>
      </c>
      <c r="F1435" s="114">
        <v>0</v>
      </c>
      <c r="G1435" s="74">
        <f>F1435*E1435</f>
        <v>0</v>
      </c>
    </row>
    <row r="1436" spans="5:7" ht="15.75">
      <c r="E1436" s="73"/>
      <c r="F1436" s="115"/>
      <c r="G1436" s="61"/>
    </row>
    <row r="1437" spans="5:7" ht="16.5" thickBot="1">
      <c r="E1437" s="73"/>
      <c r="F1437" s="115"/>
      <c r="G1437" s="61"/>
    </row>
    <row r="1438" spans="3:7" ht="18" customHeight="1" thickBot="1">
      <c r="C1438" s="86" t="s">
        <v>175</v>
      </c>
      <c r="F1438" s="113"/>
      <c r="G1438" s="87">
        <f>SUM(G1421:G1435)</f>
        <v>0</v>
      </c>
    </row>
    <row r="1439" ht="15.75">
      <c r="F1439" s="113"/>
    </row>
    <row r="1440" ht="15.75">
      <c r="F1440" s="113"/>
    </row>
    <row r="1441" spans="2:6" ht="18" customHeight="1">
      <c r="B1441" s="94" t="s">
        <v>21</v>
      </c>
      <c r="C1441" s="105" t="s">
        <v>254</v>
      </c>
      <c r="F1441" s="113"/>
    </row>
    <row r="1442" ht="15.75">
      <c r="F1442" s="113"/>
    </row>
    <row r="1443" spans="2:7" ht="15.75">
      <c r="B1443" s="37" t="s">
        <v>2</v>
      </c>
      <c r="C1443" s="38" t="s">
        <v>3</v>
      </c>
      <c r="D1443" s="37" t="s">
        <v>4</v>
      </c>
      <c r="E1443" s="37" t="s">
        <v>5</v>
      </c>
      <c r="F1443" s="113" t="s">
        <v>13</v>
      </c>
      <c r="G1443" s="37" t="s">
        <v>49</v>
      </c>
    </row>
    <row r="1444" ht="15.75">
      <c r="F1444" s="113" t="s">
        <v>53</v>
      </c>
    </row>
    <row r="1445" ht="15.75">
      <c r="F1445" s="113"/>
    </row>
    <row r="1446" spans="2:7" ht="94.5" customHeight="1">
      <c r="B1446" s="47" t="s">
        <v>258</v>
      </c>
      <c r="C1446" s="106" t="s">
        <v>376</v>
      </c>
      <c r="D1446" s="39"/>
      <c r="E1446" s="39"/>
      <c r="F1446" s="119"/>
      <c r="G1446" s="39"/>
    </row>
    <row r="1447" spans="3:7" ht="47.25">
      <c r="C1447" s="106" t="s">
        <v>257</v>
      </c>
      <c r="D1447" s="39"/>
      <c r="E1447" s="39"/>
      <c r="F1447" s="119"/>
      <c r="G1447" s="39"/>
    </row>
    <row r="1448" spans="3:7" ht="15.75">
      <c r="C1448" s="106" t="s">
        <v>297</v>
      </c>
      <c r="D1448" s="39"/>
      <c r="E1448" s="39"/>
      <c r="F1448" s="119"/>
      <c r="G1448" s="39"/>
    </row>
    <row r="1449" spans="3:7" ht="47.25">
      <c r="C1449" s="106" t="s">
        <v>292</v>
      </c>
      <c r="D1449" s="39"/>
      <c r="E1449" s="39"/>
      <c r="F1449" s="119"/>
      <c r="G1449" s="39"/>
    </row>
    <row r="1450" spans="3:7" ht="15.75">
      <c r="C1450" s="106" t="s">
        <v>377</v>
      </c>
      <c r="D1450" s="39"/>
      <c r="E1450" s="39"/>
      <c r="F1450" s="119"/>
      <c r="G1450" s="39"/>
    </row>
    <row r="1451" spans="3:7" ht="15.75">
      <c r="C1451" s="106" t="s">
        <v>255</v>
      </c>
      <c r="D1451" s="37" t="s">
        <v>7</v>
      </c>
      <c r="E1451" s="37">
        <v>10</v>
      </c>
      <c r="F1451" s="113">
        <v>0</v>
      </c>
      <c r="G1451" s="61">
        <f>E1451*F1451</f>
        <v>0</v>
      </c>
    </row>
    <row r="1452" spans="3:7" ht="15.75">
      <c r="C1452" s="107" t="s">
        <v>256</v>
      </c>
      <c r="D1452" s="37" t="s">
        <v>7</v>
      </c>
      <c r="E1452" s="37">
        <v>370</v>
      </c>
      <c r="F1452" s="113">
        <v>0</v>
      </c>
      <c r="G1452" s="61">
        <f>E1452*F1452</f>
        <v>0</v>
      </c>
    </row>
    <row r="1453" spans="3:7" ht="15.75">
      <c r="C1453" s="107" t="s">
        <v>284</v>
      </c>
      <c r="D1453" s="37" t="s">
        <v>20</v>
      </c>
      <c r="E1453" s="37">
        <v>1</v>
      </c>
      <c r="F1453" s="113">
        <v>0</v>
      </c>
      <c r="G1453" s="61">
        <f>E1453*F1453</f>
        <v>0</v>
      </c>
    </row>
    <row r="1454" spans="3:7" ht="16.5">
      <c r="C1454" s="108"/>
      <c r="F1454" s="113"/>
      <c r="G1454" s="61"/>
    </row>
    <row r="1455" spans="2:7" ht="47.25">
      <c r="B1455" s="47" t="s">
        <v>259</v>
      </c>
      <c r="C1455" s="62" t="s">
        <v>274</v>
      </c>
      <c r="D1455" s="37" t="s">
        <v>7</v>
      </c>
      <c r="E1455" s="73">
        <v>22</v>
      </c>
      <c r="F1455" s="115">
        <v>0</v>
      </c>
      <c r="G1455" s="61">
        <f>F1455*E1455</f>
        <v>0</v>
      </c>
    </row>
    <row r="1456" spans="3:7" ht="16.5">
      <c r="C1456" s="108"/>
      <c r="F1456" s="113"/>
      <c r="G1456" s="61"/>
    </row>
    <row r="1457" spans="2:7" ht="49.5" customHeight="1">
      <c r="B1457" s="47" t="s">
        <v>263</v>
      </c>
      <c r="C1457" s="109" t="s">
        <v>1161</v>
      </c>
      <c r="F1457" s="113"/>
      <c r="G1457" s="61"/>
    </row>
    <row r="1458" spans="3:7" ht="31.5">
      <c r="C1458" s="106" t="s">
        <v>260</v>
      </c>
      <c r="F1458" s="113"/>
      <c r="G1458" s="61"/>
    </row>
    <row r="1459" spans="3:7" ht="31.5">
      <c r="C1459" s="106" t="s">
        <v>262</v>
      </c>
      <c r="F1459" s="113"/>
      <c r="G1459" s="61"/>
    </row>
    <row r="1460" spans="3:7" ht="15.75">
      <c r="C1460" s="107" t="s">
        <v>261</v>
      </c>
      <c r="D1460" s="37" t="s">
        <v>54</v>
      </c>
      <c r="E1460" s="37">
        <v>1</v>
      </c>
      <c r="F1460" s="113">
        <v>0</v>
      </c>
      <c r="G1460" s="61">
        <f>E1460*F1460</f>
        <v>0</v>
      </c>
    </row>
    <row r="1461" spans="6:7" ht="15.75">
      <c r="F1461" s="113"/>
      <c r="G1461" s="61"/>
    </row>
    <row r="1462" spans="2:7" ht="128.25" customHeight="1">
      <c r="B1462" s="47" t="s">
        <v>268</v>
      </c>
      <c r="C1462" s="109" t="s">
        <v>1162</v>
      </c>
      <c r="F1462" s="113"/>
      <c r="G1462" s="61"/>
    </row>
    <row r="1463" spans="3:7" ht="31.5">
      <c r="C1463" s="106" t="s">
        <v>264</v>
      </c>
      <c r="F1463" s="113"/>
      <c r="G1463" s="61"/>
    </row>
    <row r="1464" spans="3:7" ht="31.5">
      <c r="C1464" s="106" t="s">
        <v>265</v>
      </c>
      <c r="F1464" s="113"/>
      <c r="G1464" s="61"/>
    </row>
    <row r="1465" spans="3:7" ht="47.25">
      <c r="C1465" s="106" t="s">
        <v>266</v>
      </c>
      <c r="F1465" s="113"/>
      <c r="G1465" s="61"/>
    </row>
    <row r="1466" spans="3:7" ht="31.5">
      <c r="C1466" s="106" t="s">
        <v>262</v>
      </c>
      <c r="F1466" s="113"/>
      <c r="G1466" s="61"/>
    </row>
    <row r="1467" spans="3:7" ht="15.75">
      <c r="C1467" s="107" t="s">
        <v>267</v>
      </c>
      <c r="D1467" s="37" t="s">
        <v>54</v>
      </c>
      <c r="E1467" s="37">
        <v>1</v>
      </c>
      <c r="F1467" s="113">
        <v>0</v>
      </c>
      <c r="G1467" s="61">
        <f>E1467*F1467</f>
        <v>0</v>
      </c>
    </row>
    <row r="1468" spans="6:7" ht="15.75">
      <c r="F1468" s="113"/>
      <c r="G1468" s="61"/>
    </row>
    <row r="1469" spans="2:7" ht="110.25">
      <c r="B1469" s="47" t="s">
        <v>273</v>
      </c>
      <c r="C1469" s="106" t="s">
        <v>271</v>
      </c>
      <c r="F1469" s="113"/>
      <c r="G1469" s="61"/>
    </row>
    <row r="1470" spans="3:7" ht="31.5">
      <c r="C1470" s="106" t="s">
        <v>269</v>
      </c>
      <c r="F1470" s="113"/>
      <c r="G1470" s="61"/>
    </row>
    <row r="1471" spans="3:7" ht="15.75">
      <c r="C1471" s="106" t="s">
        <v>272</v>
      </c>
      <c r="F1471" s="113"/>
      <c r="G1471" s="61"/>
    </row>
    <row r="1472" spans="3:7" ht="15.75">
      <c r="C1472" s="107" t="s">
        <v>270</v>
      </c>
      <c r="D1472" s="37" t="s">
        <v>54</v>
      </c>
      <c r="E1472" s="37">
        <v>1</v>
      </c>
      <c r="F1472" s="113">
        <v>0</v>
      </c>
      <c r="G1472" s="61">
        <f>E1472*F1472</f>
        <v>0</v>
      </c>
    </row>
    <row r="1473" spans="6:7" ht="15.75">
      <c r="F1473" s="113"/>
      <c r="G1473" s="61"/>
    </row>
    <row r="1474" spans="2:7" ht="94.5">
      <c r="B1474" s="47" t="s">
        <v>276</v>
      </c>
      <c r="C1474" s="110" t="s">
        <v>278</v>
      </c>
      <c r="F1474" s="113"/>
      <c r="G1474" s="61"/>
    </row>
    <row r="1475" spans="3:7" ht="31.5">
      <c r="C1475" s="110" t="s">
        <v>279</v>
      </c>
      <c r="F1475" s="113"/>
      <c r="G1475" s="61"/>
    </row>
    <row r="1476" spans="3:7" ht="63">
      <c r="C1476" s="110" t="s">
        <v>1163</v>
      </c>
      <c r="F1476" s="113"/>
      <c r="G1476" s="61"/>
    </row>
    <row r="1477" spans="3:7" ht="15.75">
      <c r="C1477" s="107" t="s">
        <v>277</v>
      </c>
      <c r="D1477" s="37" t="s">
        <v>54</v>
      </c>
      <c r="E1477" s="37">
        <v>1</v>
      </c>
      <c r="F1477" s="113">
        <v>0</v>
      </c>
      <c r="G1477" s="61">
        <f>E1477*F1477</f>
        <v>0</v>
      </c>
    </row>
    <row r="1478" spans="6:7" ht="15.75">
      <c r="F1478" s="113"/>
      <c r="G1478" s="61"/>
    </row>
    <row r="1479" spans="2:7" ht="78.75">
      <c r="B1479" s="47" t="s">
        <v>280</v>
      </c>
      <c r="C1479" s="106" t="s">
        <v>378</v>
      </c>
      <c r="D1479" s="37" t="s">
        <v>7</v>
      </c>
      <c r="E1479" s="37">
        <v>360</v>
      </c>
      <c r="F1479" s="114">
        <v>0</v>
      </c>
      <c r="G1479" s="61">
        <f>E1479*F1479</f>
        <v>0</v>
      </c>
    </row>
    <row r="1480" spans="6:7" ht="15.75">
      <c r="F1480" s="113"/>
      <c r="G1480" s="61"/>
    </row>
    <row r="1481" spans="2:7" ht="47.25">
      <c r="B1481" s="47" t="s">
        <v>280</v>
      </c>
      <c r="C1481" s="106" t="s">
        <v>281</v>
      </c>
      <c r="F1481" s="113"/>
      <c r="G1481" s="61"/>
    </row>
    <row r="1482" spans="3:7" ht="15.75">
      <c r="C1482" s="38" t="s">
        <v>1164</v>
      </c>
      <c r="D1482" s="37" t="s">
        <v>54</v>
      </c>
      <c r="E1482" s="37">
        <v>2</v>
      </c>
      <c r="F1482" s="113">
        <v>0</v>
      </c>
      <c r="G1482" s="61">
        <f>E1482*F1482</f>
        <v>0</v>
      </c>
    </row>
    <row r="1483" spans="6:7" ht="15.75">
      <c r="F1483" s="113"/>
      <c r="G1483" s="61"/>
    </row>
    <row r="1484" spans="3:7" ht="63">
      <c r="C1484" s="106" t="s">
        <v>1165</v>
      </c>
      <c r="F1484" s="113"/>
      <c r="G1484" s="61"/>
    </row>
    <row r="1485" spans="3:7" ht="15.75">
      <c r="C1485" s="106" t="s">
        <v>282</v>
      </c>
      <c r="F1485" s="113"/>
      <c r="G1485" s="61"/>
    </row>
    <row r="1486" spans="3:7" ht="15.75">
      <c r="C1486" s="107" t="s">
        <v>283</v>
      </c>
      <c r="D1486" s="37" t="s">
        <v>54</v>
      </c>
      <c r="E1486" s="37">
        <v>1</v>
      </c>
      <c r="F1486" s="113">
        <v>0</v>
      </c>
      <c r="G1486" s="61">
        <f>E1486*F1486</f>
        <v>0</v>
      </c>
    </row>
    <row r="1487" spans="6:7" ht="15" customHeight="1">
      <c r="F1487" s="113"/>
      <c r="G1487" s="61"/>
    </row>
    <row r="1488" spans="2:7" ht="65.25" customHeight="1">
      <c r="B1488" s="47" t="s">
        <v>285</v>
      </c>
      <c r="C1488" s="109" t="s">
        <v>1166</v>
      </c>
      <c r="F1488" s="113"/>
      <c r="G1488" s="61"/>
    </row>
    <row r="1489" spans="3:7" ht="16.5">
      <c r="C1489" s="111" t="s">
        <v>282</v>
      </c>
      <c r="F1489" s="113"/>
      <c r="G1489" s="61"/>
    </row>
    <row r="1490" spans="3:7" ht="15.75">
      <c r="C1490" s="107" t="s">
        <v>283</v>
      </c>
      <c r="D1490" s="37" t="s">
        <v>54</v>
      </c>
      <c r="E1490" s="37">
        <v>1</v>
      </c>
      <c r="F1490" s="113">
        <v>0</v>
      </c>
      <c r="G1490" s="61">
        <f>E1490*F1490</f>
        <v>0</v>
      </c>
    </row>
    <row r="1491" spans="6:7" ht="15" customHeight="1">
      <c r="F1491" s="113"/>
      <c r="G1491" s="61"/>
    </row>
    <row r="1492" spans="2:7" ht="63">
      <c r="B1492" s="47" t="s">
        <v>286</v>
      </c>
      <c r="C1492" s="106" t="s">
        <v>289</v>
      </c>
      <c r="F1492" s="113"/>
      <c r="G1492" s="61"/>
    </row>
    <row r="1493" spans="3:7" ht="31.5">
      <c r="C1493" s="106" t="s">
        <v>288</v>
      </c>
      <c r="F1493" s="113"/>
      <c r="G1493" s="61"/>
    </row>
    <row r="1494" spans="3:7" ht="47.25">
      <c r="C1494" s="106" t="s">
        <v>1167</v>
      </c>
      <c r="F1494" s="113"/>
      <c r="G1494" s="61"/>
    </row>
    <row r="1495" spans="3:7" ht="15.75">
      <c r="C1495" s="112" t="s">
        <v>287</v>
      </c>
      <c r="F1495" s="113"/>
      <c r="G1495" s="61"/>
    </row>
    <row r="1496" spans="3:7" ht="20.25">
      <c r="C1496" s="107" t="s">
        <v>1168</v>
      </c>
      <c r="F1496" s="113"/>
      <c r="G1496" s="61"/>
    </row>
    <row r="1497" spans="3:7" ht="15.75">
      <c r="C1497" s="38" t="s">
        <v>290</v>
      </c>
      <c r="D1497" s="37" t="s">
        <v>54</v>
      </c>
      <c r="E1497" s="37">
        <v>1</v>
      </c>
      <c r="F1497" s="113">
        <v>0</v>
      </c>
      <c r="G1497" s="61">
        <f>E1497*F1497</f>
        <v>0</v>
      </c>
    </row>
    <row r="1498" spans="6:7" ht="15" customHeight="1">
      <c r="F1498" s="113"/>
      <c r="G1498" s="61"/>
    </row>
    <row r="1499" spans="2:7" ht="64.5" customHeight="1">
      <c r="B1499" s="47" t="s">
        <v>291</v>
      </c>
      <c r="C1499" s="109" t="s">
        <v>293</v>
      </c>
      <c r="D1499" s="37" t="s">
        <v>7</v>
      </c>
      <c r="E1499" s="37">
        <v>380</v>
      </c>
      <c r="F1499" s="114">
        <v>0</v>
      </c>
      <c r="G1499" s="61">
        <f>E1499*F1499</f>
        <v>0</v>
      </c>
    </row>
    <row r="1500" spans="6:7" ht="15" customHeight="1">
      <c r="F1500" s="113"/>
      <c r="G1500" s="61"/>
    </row>
    <row r="1501" spans="2:7" ht="78.75">
      <c r="B1501" s="47" t="s">
        <v>296</v>
      </c>
      <c r="C1501" s="106" t="s">
        <v>294</v>
      </c>
      <c r="D1501" s="37" t="s">
        <v>7</v>
      </c>
      <c r="E1501" s="37">
        <v>380</v>
      </c>
      <c r="F1501" s="114">
        <v>0</v>
      </c>
      <c r="G1501" s="61">
        <f>E1501*F1501</f>
        <v>0</v>
      </c>
    </row>
    <row r="1502" spans="6:7" ht="13.5" customHeight="1">
      <c r="F1502" s="113"/>
      <c r="G1502" s="61"/>
    </row>
    <row r="1503" spans="6:7" ht="13.5" customHeight="1" thickBot="1">
      <c r="F1503" s="113"/>
      <c r="G1503" s="61"/>
    </row>
    <row r="1504" spans="3:7" ht="18" customHeight="1" thickBot="1">
      <c r="C1504" s="98" t="s">
        <v>295</v>
      </c>
      <c r="F1504" s="113"/>
      <c r="G1504" s="87">
        <f>SUM(G1449:G1503)</f>
        <v>0</v>
      </c>
    </row>
  </sheetData>
  <sheetProtection password="CF47" sheet="1"/>
  <mergeCells count="37">
    <mergeCell ref="C103:G103"/>
    <mergeCell ref="C106:G106"/>
    <mergeCell ref="C104:G104"/>
    <mergeCell ref="C107:G107"/>
    <mergeCell ref="C100:G100"/>
    <mergeCell ref="C98:G98"/>
    <mergeCell ref="C81:G81"/>
    <mergeCell ref="C89:G89"/>
    <mergeCell ref="C91:G91"/>
    <mergeCell ref="C93:G93"/>
    <mergeCell ref="C94:G94"/>
    <mergeCell ref="C10:G10"/>
    <mergeCell ref="C12:G12"/>
    <mergeCell ref="C18:G18"/>
    <mergeCell ref="C20:G20"/>
    <mergeCell ref="C14:G14"/>
    <mergeCell ref="C39:G39"/>
    <mergeCell ref="C26:M26"/>
    <mergeCell ref="C27:M27"/>
    <mergeCell ref="C29:G29"/>
    <mergeCell ref="C33:G33"/>
    <mergeCell ref="C35:G35"/>
    <mergeCell ref="C37:G37"/>
    <mergeCell ref="C41:G41"/>
    <mergeCell ref="C43:G43"/>
    <mergeCell ref="C45:G45"/>
    <mergeCell ref="C49:G49"/>
    <mergeCell ref="C51:G51"/>
    <mergeCell ref="C53:G53"/>
    <mergeCell ref="C75:G75"/>
    <mergeCell ref="C57:G57"/>
    <mergeCell ref="C63:G63"/>
    <mergeCell ref="C65:G65"/>
    <mergeCell ref="C67:G67"/>
    <mergeCell ref="C69:G69"/>
    <mergeCell ref="C71:G71"/>
    <mergeCell ref="C73:G73"/>
  </mergeCells>
  <printOptions/>
  <pageMargins left="0.7480314960629921" right="0" top="0.984251968503937" bottom="0.984251968503937" header="0.5118110236220472" footer="0.5118110236220472"/>
  <pageSetup horizontalDpi="200" verticalDpi="200" orientation="portrait" r:id="rId1"/>
  <rowBreaks count="38" manualBreakCount="38">
    <brk id="31" max="255" man="1"/>
    <brk id="55" max="255" man="1"/>
    <brk id="85" max="255" man="1"/>
    <brk id="100" max="255" man="1"/>
    <brk id="138" max="255" man="1"/>
    <brk id="181" max="255" man="1"/>
    <brk id="214" max="255" man="1"/>
    <brk id="254" max="255" man="1"/>
    <brk id="315" max="255" man="1"/>
    <brk id="357" max="255" man="1"/>
    <brk id="400" max="255" man="1"/>
    <brk id="432" max="255" man="1"/>
    <brk id="467" max="255" man="1"/>
    <brk id="482" max="255" man="1"/>
    <brk id="516" max="255" man="1"/>
    <brk id="542" max="255" man="1"/>
    <brk id="581" max="255" man="1"/>
    <brk id="609" max="255" man="1"/>
    <brk id="686" max="255" man="1"/>
    <brk id="728" max="255" man="1"/>
    <brk id="771" max="255" man="1"/>
    <brk id="840" max="255" man="1"/>
    <brk id="985" max="255" man="1"/>
    <brk id="1028" max="255" man="1"/>
    <brk id="1108" max="255" man="1"/>
    <brk id="1137" max="255" man="1"/>
    <brk id="1179" max="255" man="1"/>
    <brk id="1218" max="255" man="1"/>
    <brk id="1259" max="255" man="1"/>
    <brk id="1287" max="255" man="1"/>
    <brk id="1330" max="255" man="1"/>
    <brk id="1369" max="255" man="1"/>
    <brk id="1411" max="255" man="1"/>
    <brk id="1439" max="255" man="1"/>
    <brk id="1455" max="255" man="1"/>
    <brk id="1467" max="255" man="1"/>
    <brk id="1482" max="255" man="1"/>
    <brk id="1504" max="255" man="1"/>
  </rowBreaks>
</worksheet>
</file>

<file path=xl/worksheets/sheet3.xml><?xml version="1.0" encoding="utf-8"?>
<worksheet xmlns="http://schemas.openxmlformats.org/spreadsheetml/2006/main" xmlns:r="http://schemas.openxmlformats.org/officeDocument/2006/relationships">
  <sheetPr>
    <tabColor theme="9" tint="0.39998000860214233"/>
  </sheetPr>
  <dimension ref="B3:G447"/>
  <sheetViews>
    <sheetView view="pageBreakPreview" zoomScaleSheetLayoutView="100" workbookViewId="0" topLeftCell="A265">
      <selection activeCell="F297" sqref="F297"/>
    </sheetView>
  </sheetViews>
  <sheetFormatPr defaultColWidth="9.140625" defaultRowHeight="12.75"/>
  <cols>
    <col min="1" max="1" width="9.140625" style="315" customWidth="1"/>
    <col min="2" max="2" width="5.140625" style="315" customWidth="1"/>
    <col min="3" max="3" width="45.57421875" style="315" customWidth="1"/>
    <col min="4" max="4" width="7.7109375" style="315" customWidth="1"/>
    <col min="5" max="5" width="9.140625" style="315" customWidth="1"/>
    <col min="6" max="6" width="10.28125" style="315" customWidth="1"/>
    <col min="7" max="7" width="11.140625" style="315" customWidth="1"/>
    <col min="8" max="16384" width="9.140625" style="315" customWidth="1"/>
  </cols>
  <sheetData>
    <row r="3" ht="15">
      <c r="B3" s="314" t="s">
        <v>416</v>
      </c>
    </row>
    <row r="4" ht="19.5" customHeight="1"/>
    <row r="5" spans="3:7" ht="33" customHeight="1">
      <c r="C5" s="316" t="s">
        <v>395</v>
      </c>
      <c r="D5" s="317"/>
      <c r="E5" s="317"/>
      <c r="F5" s="317"/>
      <c r="G5" s="317"/>
    </row>
    <row r="6" ht="9.75" customHeight="1"/>
    <row r="7" ht="9.75" customHeight="1"/>
    <row r="8" ht="14.25">
      <c r="C8" s="318" t="s">
        <v>417</v>
      </c>
    </row>
    <row r="9" ht="15">
      <c r="C9" s="314"/>
    </row>
    <row r="10" ht="15">
      <c r="C10" s="314" t="s">
        <v>418</v>
      </c>
    </row>
    <row r="11" ht="12.75" customHeight="1">
      <c r="C11" s="314"/>
    </row>
    <row r="12" ht="12.75" customHeight="1"/>
    <row r="13" ht="18">
      <c r="C13" s="319" t="s">
        <v>419</v>
      </c>
    </row>
    <row r="14" ht="12.75" customHeight="1"/>
    <row r="15" ht="12.75" customHeight="1"/>
    <row r="16" ht="15">
      <c r="C16" s="314" t="s">
        <v>420</v>
      </c>
    </row>
    <row r="17" ht="12" customHeight="1"/>
    <row r="18" spans="3:7" ht="19.5" customHeight="1">
      <c r="C18" s="318" t="s">
        <v>12</v>
      </c>
      <c r="G18" s="320">
        <f>G75</f>
        <v>0</v>
      </c>
    </row>
    <row r="19" spans="3:7" ht="19.5" customHeight="1">
      <c r="C19" s="318" t="s">
        <v>421</v>
      </c>
      <c r="G19" s="320">
        <f>G144</f>
        <v>0</v>
      </c>
    </row>
    <row r="20" spans="3:7" ht="19.5" customHeight="1">
      <c r="C20" s="318" t="s">
        <v>422</v>
      </c>
      <c r="G20" s="320">
        <f>G214</f>
        <v>0</v>
      </c>
    </row>
    <row r="21" spans="3:7" ht="19.5" customHeight="1">
      <c r="C21" s="318" t="s">
        <v>423</v>
      </c>
      <c r="G21" s="320">
        <f>G247</f>
        <v>0</v>
      </c>
    </row>
    <row r="22" spans="3:7" ht="19.5" customHeight="1">
      <c r="C22" s="318" t="s">
        <v>424</v>
      </c>
      <c r="G22" s="320">
        <f>G278</f>
        <v>0</v>
      </c>
    </row>
    <row r="23" spans="3:7" ht="19.5" customHeight="1">
      <c r="C23" s="318" t="s">
        <v>425</v>
      </c>
      <c r="G23" s="320">
        <f>G295</f>
        <v>0</v>
      </c>
    </row>
    <row r="24" spans="3:7" ht="19.5" customHeight="1">
      <c r="C24" s="314" t="s">
        <v>243</v>
      </c>
      <c r="D24" s="314"/>
      <c r="E24" s="314"/>
      <c r="F24" s="314"/>
      <c r="G24" s="320">
        <f>SUM(G18:G23)</f>
        <v>0</v>
      </c>
    </row>
    <row r="25" spans="3:7" ht="19.5" customHeight="1">
      <c r="C25" s="314" t="s">
        <v>426</v>
      </c>
      <c r="D25" s="314">
        <v>0.03</v>
      </c>
      <c r="E25" s="314"/>
      <c r="F25" s="314"/>
      <c r="G25" s="320">
        <f>SUM(G24*D25)</f>
        <v>0</v>
      </c>
    </row>
    <row r="26" spans="3:7" ht="12" customHeight="1">
      <c r="C26" s="314"/>
      <c r="D26" s="314"/>
      <c r="E26" s="314"/>
      <c r="F26" s="314"/>
      <c r="G26" s="314"/>
    </row>
    <row r="27" spans="3:7" ht="15">
      <c r="C27" s="314" t="s">
        <v>427</v>
      </c>
      <c r="D27" s="314"/>
      <c r="E27" s="314"/>
      <c r="F27" s="314" t="s">
        <v>242</v>
      </c>
      <c r="G27" s="320">
        <f>G24+G25</f>
        <v>0</v>
      </c>
    </row>
    <row r="28" spans="3:7" ht="13.5" customHeight="1">
      <c r="C28" s="314"/>
      <c r="D28" s="314"/>
      <c r="E28" s="314"/>
      <c r="F28" s="314"/>
      <c r="G28" s="320"/>
    </row>
    <row r="29" spans="3:7" ht="13.5" customHeight="1">
      <c r="C29" s="314"/>
      <c r="D29" s="314"/>
      <c r="E29" s="314"/>
      <c r="F29" s="314"/>
      <c r="G29" s="320"/>
    </row>
    <row r="30" ht="12.75">
      <c r="B30" s="321"/>
    </row>
    <row r="31" ht="12.75">
      <c r="B31" s="321"/>
    </row>
    <row r="32" ht="12.75">
      <c r="B32" s="321"/>
    </row>
    <row r="33" spans="2:3" ht="15">
      <c r="B33" s="322"/>
      <c r="C33" s="314" t="s">
        <v>12</v>
      </c>
    </row>
    <row r="34" ht="12.75">
      <c r="B34" s="321"/>
    </row>
    <row r="35" spans="2:3" ht="54" customHeight="1">
      <c r="B35" s="321"/>
      <c r="C35" s="323" t="s">
        <v>428</v>
      </c>
    </row>
    <row r="36" ht="12.75">
      <c r="B36" s="321"/>
    </row>
    <row r="37" spans="2:3" ht="12.75">
      <c r="B37" s="321"/>
      <c r="C37" s="315" t="s">
        <v>429</v>
      </c>
    </row>
    <row r="38" spans="2:3" ht="38.25">
      <c r="B38" s="321"/>
      <c r="C38" s="324" t="s">
        <v>430</v>
      </c>
    </row>
    <row r="39" spans="2:3" ht="12.75">
      <c r="B39" s="321"/>
      <c r="C39" s="323"/>
    </row>
    <row r="40" spans="2:3" ht="12.75">
      <c r="B40" s="321"/>
      <c r="C40" s="315" t="s">
        <v>431</v>
      </c>
    </row>
    <row r="41" spans="2:3" ht="12.75" customHeight="1">
      <c r="B41" s="321"/>
      <c r="C41" s="315" t="s">
        <v>432</v>
      </c>
    </row>
    <row r="42" spans="2:3" ht="12.75">
      <c r="B42" s="325"/>
      <c r="C42" s="324" t="s">
        <v>433</v>
      </c>
    </row>
    <row r="43" spans="2:3" ht="25.5">
      <c r="B43" s="321"/>
      <c r="C43" s="323" t="s">
        <v>434</v>
      </c>
    </row>
    <row r="44" spans="2:6" ht="12.75">
      <c r="B44" s="321"/>
      <c r="C44" s="326" t="s">
        <v>435</v>
      </c>
      <c r="F44" s="358"/>
    </row>
    <row r="45" spans="2:6" ht="12.75">
      <c r="B45" s="321"/>
      <c r="C45" s="326" t="s">
        <v>436</v>
      </c>
      <c r="F45" s="358"/>
    </row>
    <row r="46" spans="2:6" ht="12.75">
      <c r="B46" s="321"/>
      <c r="F46" s="358"/>
    </row>
    <row r="47" spans="2:7" ht="12.75">
      <c r="B47" s="321" t="s">
        <v>437</v>
      </c>
      <c r="C47" s="321" t="s">
        <v>438</v>
      </c>
      <c r="D47" s="321" t="s">
        <v>439</v>
      </c>
      <c r="E47" s="321" t="s">
        <v>440</v>
      </c>
      <c r="F47" s="359" t="s">
        <v>441</v>
      </c>
      <c r="G47" s="321" t="s">
        <v>442</v>
      </c>
    </row>
    <row r="48" spans="2:6" ht="12.75">
      <c r="B48" s="321"/>
      <c r="F48" s="358"/>
    </row>
    <row r="49" spans="2:6" ht="39.75" customHeight="1">
      <c r="B49" s="325">
        <v>1</v>
      </c>
      <c r="C49" s="324" t="s">
        <v>443</v>
      </c>
      <c r="F49" s="358"/>
    </row>
    <row r="50" spans="2:7" ht="14.25">
      <c r="B50" s="321"/>
      <c r="D50" s="327" t="s">
        <v>444</v>
      </c>
      <c r="E50" s="315">
        <v>50</v>
      </c>
      <c r="F50" s="358">
        <v>0</v>
      </c>
      <c r="G50" s="328">
        <f>E50*F50</f>
        <v>0</v>
      </c>
    </row>
    <row r="51" spans="2:6" ht="12.75">
      <c r="B51" s="321"/>
      <c r="F51" s="358"/>
    </row>
    <row r="52" spans="2:7" ht="52.5" customHeight="1">
      <c r="B52" s="325">
        <v>2</v>
      </c>
      <c r="C52" s="329" t="s">
        <v>445</v>
      </c>
      <c r="D52" s="330"/>
      <c r="E52" s="331"/>
      <c r="F52" s="360"/>
      <c r="G52" s="332"/>
    </row>
    <row r="53" spans="2:7" ht="12.75">
      <c r="B53" s="321"/>
      <c r="C53" s="329"/>
      <c r="D53" s="327" t="s">
        <v>7</v>
      </c>
      <c r="E53" s="331">
        <v>25</v>
      </c>
      <c r="F53" s="360">
        <v>0</v>
      </c>
      <c r="G53" s="332">
        <f>E53*F53</f>
        <v>0</v>
      </c>
    </row>
    <row r="54" spans="2:7" ht="12.75">
      <c r="B54" s="321"/>
      <c r="C54" s="329"/>
      <c r="D54" s="333"/>
      <c r="E54" s="331"/>
      <c r="F54" s="360"/>
      <c r="G54" s="332"/>
    </row>
    <row r="55" spans="2:7" ht="51">
      <c r="B55" s="325">
        <v>3</v>
      </c>
      <c r="C55" s="329" t="s">
        <v>446</v>
      </c>
      <c r="D55" s="330"/>
      <c r="E55" s="331"/>
      <c r="F55" s="360"/>
      <c r="G55" s="332"/>
    </row>
    <row r="56" spans="2:7" ht="15" customHeight="1">
      <c r="B56" s="321"/>
      <c r="C56" s="329"/>
      <c r="D56" s="327" t="s">
        <v>444</v>
      </c>
      <c r="E56" s="331">
        <v>125</v>
      </c>
      <c r="F56" s="360">
        <v>0</v>
      </c>
      <c r="G56" s="332">
        <f>E56*F56</f>
        <v>0</v>
      </c>
    </row>
    <row r="57" spans="2:7" ht="12.75">
      <c r="B57" s="321"/>
      <c r="F57" s="361"/>
      <c r="G57" s="328"/>
    </row>
    <row r="58" spans="2:6" ht="12.75">
      <c r="B58" s="325">
        <v>4</v>
      </c>
      <c r="C58" s="323" t="s">
        <v>447</v>
      </c>
      <c r="F58" s="358"/>
    </row>
    <row r="59" spans="2:7" ht="14.25">
      <c r="B59" s="321"/>
      <c r="D59" s="327" t="s">
        <v>444</v>
      </c>
      <c r="E59" s="331">
        <v>0.5</v>
      </c>
      <c r="F59" s="360">
        <v>0</v>
      </c>
      <c r="G59" s="332">
        <f>E59*F59</f>
        <v>0</v>
      </c>
    </row>
    <row r="60" spans="2:7" ht="12.75">
      <c r="B60" s="321"/>
      <c r="D60" s="327"/>
      <c r="F60" s="361"/>
      <c r="G60" s="328"/>
    </row>
    <row r="61" spans="2:6" ht="25.5">
      <c r="B61" s="325">
        <v>5</v>
      </c>
      <c r="C61" s="323" t="s">
        <v>448</v>
      </c>
      <c r="F61" s="358"/>
    </row>
    <row r="62" spans="2:7" ht="14.25">
      <c r="B62" s="321"/>
      <c r="D62" s="327" t="s">
        <v>449</v>
      </c>
      <c r="E62" s="315">
        <v>16</v>
      </c>
      <c r="F62" s="361">
        <v>0</v>
      </c>
      <c r="G62" s="328">
        <f>E62*F62</f>
        <v>0</v>
      </c>
    </row>
    <row r="63" spans="2:7" ht="12.75">
      <c r="B63" s="321"/>
      <c r="D63" s="327"/>
      <c r="F63" s="361"/>
      <c r="G63" s="328"/>
    </row>
    <row r="64" spans="2:7" ht="38.25">
      <c r="B64" s="325">
        <v>6</v>
      </c>
      <c r="C64" s="324" t="s">
        <v>450</v>
      </c>
      <c r="F64" s="358"/>
      <c r="G64" s="328"/>
    </row>
    <row r="65" spans="2:7" ht="12.75">
      <c r="B65" s="325"/>
      <c r="C65" s="334" t="s">
        <v>451</v>
      </c>
      <c r="F65" s="358"/>
      <c r="G65" s="328"/>
    </row>
    <row r="66" spans="2:7" ht="15" customHeight="1">
      <c r="B66" s="321"/>
      <c r="D66" s="327" t="s">
        <v>444</v>
      </c>
      <c r="E66" s="315">
        <v>2.5</v>
      </c>
      <c r="F66" s="361">
        <v>0</v>
      </c>
      <c r="G66" s="328">
        <f>E66*F66</f>
        <v>0</v>
      </c>
    </row>
    <row r="67" spans="2:7" ht="15" customHeight="1">
      <c r="B67" s="321"/>
      <c r="F67" s="361"/>
      <c r="G67" s="328"/>
    </row>
    <row r="68" spans="2:7" ht="89.25">
      <c r="B68" s="325">
        <v>7</v>
      </c>
      <c r="C68" s="335" t="s">
        <v>452</v>
      </c>
      <c r="D68" s="336"/>
      <c r="E68" s="336"/>
      <c r="F68" s="362"/>
      <c r="G68" s="336"/>
    </row>
    <row r="69" spans="2:7" ht="15" customHeight="1">
      <c r="B69" s="325"/>
      <c r="C69" s="335"/>
      <c r="D69" s="327" t="s">
        <v>444</v>
      </c>
      <c r="E69" s="336">
        <v>110</v>
      </c>
      <c r="F69" s="363">
        <v>0</v>
      </c>
      <c r="G69" s="328">
        <f>E69*F69</f>
        <v>0</v>
      </c>
    </row>
    <row r="70" spans="2:7" ht="15" customHeight="1">
      <c r="B70" s="325"/>
      <c r="C70" s="335"/>
      <c r="D70" s="336"/>
      <c r="E70" s="336"/>
      <c r="F70" s="362"/>
      <c r="G70" s="328"/>
    </row>
    <row r="71" spans="2:6" ht="63.75">
      <c r="B71" s="325">
        <v>8</v>
      </c>
      <c r="C71" s="323" t="s">
        <v>453</v>
      </c>
      <c r="F71" s="358"/>
    </row>
    <row r="72" spans="2:7" ht="14.25">
      <c r="B72" s="337"/>
      <c r="D72" s="327" t="s">
        <v>444</v>
      </c>
      <c r="E72" s="315">
        <v>16</v>
      </c>
      <c r="F72" s="361">
        <v>0</v>
      </c>
      <c r="G72" s="328">
        <f>E72*F72</f>
        <v>0</v>
      </c>
    </row>
    <row r="73" spans="2:7" ht="12.75">
      <c r="B73" s="337"/>
      <c r="C73" s="336"/>
      <c r="D73" s="336"/>
      <c r="E73" s="336"/>
      <c r="F73" s="362"/>
      <c r="G73" s="336"/>
    </row>
    <row r="74" spans="2:7" ht="12.75">
      <c r="B74" s="337"/>
      <c r="C74" s="336"/>
      <c r="D74" s="336"/>
      <c r="E74" s="336"/>
      <c r="F74" s="363"/>
      <c r="G74" s="328"/>
    </row>
    <row r="75" spans="2:7" ht="15">
      <c r="B75" s="322"/>
      <c r="C75" s="314" t="s">
        <v>454</v>
      </c>
      <c r="D75" s="314"/>
      <c r="E75" s="314"/>
      <c r="F75" s="364"/>
      <c r="G75" s="338">
        <f>SUM(G52:G73)</f>
        <v>0</v>
      </c>
    </row>
    <row r="76" spans="2:7" ht="15">
      <c r="B76" s="322"/>
      <c r="C76" s="314"/>
      <c r="D76" s="314"/>
      <c r="E76" s="314"/>
      <c r="F76" s="364"/>
      <c r="G76" s="338"/>
    </row>
    <row r="77" spans="2:7" ht="15">
      <c r="B77" s="322"/>
      <c r="C77" s="314"/>
      <c r="D77" s="314"/>
      <c r="E77" s="314"/>
      <c r="F77" s="364"/>
      <c r="G77" s="338"/>
    </row>
    <row r="78" spans="2:7" ht="15">
      <c r="B78" s="322"/>
      <c r="C78" s="314"/>
      <c r="D78" s="314"/>
      <c r="E78" s="314"/>
      <c r="F78" s="364"/>
      <c r="G78" s="338"/>
    </row>
    <row r="79" spans="2:7" ht="15">
      <c r="B79" s="322"/>
      <c r="C79" s="314"/>
      <c r="D79" s="314"/>
      <c r="E79" s="314"/>
      <c r="F79" s="364"/>
      <c r="G79" s="339"/>
    </row>
    <row r="80" spans="2:6" ht="15">
      <c r="B80" s="322"/>
      <c r="C80" s="314" t="s">
        <v>421</v>
      </c>
      <c r="F80" s="358"/>
    </row>
    <row r="81" spans="2:6" ht="12.75">
      <c r="B81" s="321"/>
      <c r="F81" s="358"/>
    </row>
    <row r="82" spans="2:6" ht="12.75">
      <c r="B82" s="321"/>
      <c r="C82" s="315" t="s">
        <v>429</v>
      </c>
      <c r="F82" s="358"/>
    </row>
    <row r="83" spans="2:6" ht="12.75">
      <c r="B83" s="321"/>
      <c r="F83" s="358"/>
    </row>
    <row r="84" spans="2:6" ht="38.25">
      <c r="B84" s="321"/>
      <c r="C84" s="340" t="s">
        <v>455</v>
      </c>
      <c r="F84" s="358"/>
    </row>
    <row r="85" spans="2:6" ht="12.75">
      <c r="B85" s="321"/>
      <c r="F85" s="358"/>
    </row>
    <row r="86" spans="2:6" ht="12.75">
      <c r="B86" s="321"/>
      <c r="C86" s="315" t="s">
        <v>431</v>
      </c>
      <c r="F86" s="358"/>
    </row>
    <row r="87" spans="2:6" ht="12.75">
      <c r="B87" s="321"/>
      <c r="C87" s="315" t="s">
        <v>456</v>
      </c>
      <c r="F87" s="358"/>
    </row>
    <row r="88" spans="2:6" ht="12.75">
      <c r="B88" s="321"/>
      <c r="C88" s="315" t="s">
        <v>457</v>
      </c>
      <c r="F88" s="358"/>
    </row>
    <row r="89" spans="2:6" ht="25.5">
      <c r="B89" s="321"/>
      <c r="C89" s="323" t="s">
        <v>458</v>
      </c>
      <c r="F89" s="358"/>
    </row>
    <row r="90" spans="2:6" ht="25.5">
      <c r="B90" s="321"/>
      <c r="C90" s="340" t="s">
        <v>459</v>
      </c>
      <c r="F90" s="358"/>
    </row>
    <row r="91" spans="2:6" ht="17.25" customHeight="1">
      <c r="B91" s="321"/>
      <c r="C91" s="324" t="s">
        <v>460</v>
      </c>
      <c r="F91" s="358"/>
    </row>
    <row r="92" spans="2:6" ht="25.5">
      <c r="B92" s="321"/>
      <c r="C92" s="340" t="s">
        <v>461</v>
      </c>
      <c r="F92" s="358"/>
    </row>
    <row r="93" spans="2:6" ht="25.5">
      <c r="B93" s="321"/>
      <c r="C93" s="323" t="s">
        <v>462</v>
      </c>
      <c r="F93" s="358"/>
    </row>
    <row r="94" spans="2:6" ht="12.75">
      <c r="B94" s="321"/>
      <c r="C94" s="341" t="s">
        <v>463</v>
      </c>
      <c r="F94" s="358"/>
    </row>
    <row r="95" spans="2:6" ht="25.5">
      <c r="B95" s="321"/>
      <c r="C95" s="341" t="s">
        <v>464</v>
      </c>
      <c r="F95" s="358"/>
    </row>
    <row r="96" spans="2:6" ht="14.25" customHeight="1">
      <c r="B96" s="321"/>
      <c r="C96" s="324" t="s">
        <v>465</v>
      </c>
      <c r="F96" s="358"/>
    </row>
    <row r="97" spans="2:6" ht="12.75">
      <c r="B97" s="321"/>
      <c r="C97" s="341" t="s">
        <v>466</v>
      </c>
      <c r="F97" s="358"/>
    </row>
    <row r="98" spans="2:6" ht="12.75">
      <c r="B98" s="321"/>
      <c r="C98" s="315" t="s">
        <v>467</v>
      </c>
      <c r="F98" s="358"/>
    </row>
    <row r="99" spans="2:6" ht="12.75">
      <c r="B99" s="321"/>
      <c r="C99" s="315" t="s">
        <v>468</v>
      </c>
      <c r="F99" s="358"/>
    </row>
    <row r="100" spans="2:6" ht="12.75">
      <c r="B100" s="321"/>
      <c r="F100" s="358"/>
    </row>
    <row r="101" spans="2:6" ht="12.75">
      <c r="B101" s="321"/>
      <c r="F101" s="358"/>
    </row>
    <row r="102" spans="2:7" ht="12.75">
      <c r="B102" s="321" t="s">
        <v>437</v>
      </c>
      <c r="C102" s="321" t="s">
        <v>438</v>
      </c>
      <c r="D102" s="321" t="s">
        <v>439</v>
      </c>
      <c r="E102" s="321" t="s">
        <v>440</v>
      </c>
      <c r="F102" s="359" t="s">
        <v>441</v>
      </c>
      <c r="G102" s="321" t="s">
        <v>442</v>
      </c>
    </row>
    <row r="103" spans="2:6" ht="12.75">
      <c r="B103" s="321"/>
      <c r="F103" s="358"/>
    </row>
    <row r="104" spans="2:6" ht="25.5">
      <c r="B104" s="325">
        <v>1</v>
      </c>
      <c r="C104" s="323" t="s">
        <v>469</v>
      </c>
      <c r="F104" s="358"/>
    </row>
    <row r="105" spans="2:6" ht="12.75">
      <c r="B105" s="321"/>
      <c r="C105" s="315" t="s">
        <v>470</v>
      </c>
      <c r="F105" s="358"/>
    </row>
    <row r="106" spans="2:7" ht="12.75">
      <c r="B106" s="321"/>
      <c r="C106" s="315" t="s">
        <v>471</v>
      </c>
      <c r="D106" s="315" t="s">
        <v>472</v>
      </c>
      <c r="E106" s="315">
        <v>130</v>
      </c>
      <c r="F106" s="361">
        <v>0</v>
      </c>
      <c r="G106" s="328">
        <f>E106*F106</f>
        <v>0</v>
      </c>
    </row>
    <row r="107" spans="2:6" ht="12.75">
      <c r="B107" s="321"/>
      <c r="F107" s="358"/>
    </row>
    <row r="108" spans="2:6" ht="25.5">
      <c r="B108" s="325">
        <v>2</v>
      </c>
      <c r="C108" s="323" t="s">
        <v>473</v>
      </c>
      <c r="F108" s="358"/>
    </row>
    <row r="109" spans="2:6" ht="12.75">
      <c r="B109" s="321"/>
      <c r="C109" s="315" t="s">
        <v>470</v>
      </c>
      <c r="F109" s="358"/>
    </row>
    <row r="110" spans="2:7" ht="12.75">
      <c r="B110" s="321"/>
      <c r="C110" s="315" t="s">
        <v>474</v>
      </c>
      <c r="D110" s="315" t="s">
        <v>472</v>
      </c>
      <c r="E110" s="315">
        <v>90</v>
      </c>
      <c r="F110" s="361">
        <v>0</v>
      </c>
      <c r="G110" s="328">
        <f>E110*F110</f>
        <v>0</v>
      </c>
    </row>
    <row r="111" spans="2:6" ht="12.75">
      <c r="B111" s="321"/>
      <c r="F111" s="358"/>
    </row>
    <row r="112" spans="2:6" ht="25.5">
      <c r="B112" s="325">
        <v>3</v>
      </c>
      <c r="C112" s="323" t="s">
        <v>475</v>
      </c>
      <c r="F112" s="358"/>
    </row>
    <row r="113" spans="2:6" ht="12.75">
      <c r="B113" s="325"/>
      <c r="C113" s="323" t="s">
        <v>476</v>
      </c>
      <c r="F113" s="358"/>
    </row>
    <row r="114" spans="2:7" ht="12.75">
      <c r="B114" s="321"/>
      <c r="C114" s="315" t="s">
        <v>477</v>
      </c>
      <c r="D114" s="315" t="s">
        <v>472</v>
      </c>
      <c r="E114" s="315">
        <v>1220.5</v>
      </c>
      <c r="F114" s="361">
        <v>0</v>
      </c>
      <c r="G114" s="328">
        <f>E114*F114</f>
        <v>0</v>
      </c>
    </row>
    <row r="115" spans="2:6" ht="12.75">
      <c r="B115" s="321"/>
      <c r="F115" s="358"/>
    </row>
    <row r="116" spans="2:7" ht="25.5">
      <c r="B116" s="342">
        <v>4</v>
      </c>
      <c r="C116" s="340" t="s">
        <v>478</v>
      </c>
      <c r="D116" s="336"/>
      <c r="E116" s="336"/>
      <c r="F116" s="362"/>
      <c r="G116" s="336"/>
    </row>
    <row r="117" spans="2:7" ht="12.75">
      <c r="B117" s="343"/>
      <c r="C117" s="336" t="s">
        <v>479</v>
      </c>
      <c r="D117" s="336"/>
      <c r="E117" s="336"/>
      <c r="F117" s="362"/>
      <c r="G117" s="336"/>
    </row>
    <row r="118" spans="2:7" ht="12.75">
      <c r="B118" s="343"/>
      <c r="C118" s="336" t="s">
        <v>480</v>
      </c>
      <c r="D118" s="336"/>
      <c r="E118" s="336"/>
      <c r="F118" s="362"/>
      <c r="G118" s="336"/>
    </row>
    <row r="119" spans="2:7" ht="12.75">
      <c r="B119" s="343"/>
      <c r="C119" s="336" t="s">
        <v>481</v>
      </c>
      <c r="D119" s="336"/>
      <c r="E119" s="336"/>
      <c r="F119" s="362"/>
      <c r="G119" s="336"/>
    </row>
    <row r="120" spans="2:7" ht="14.25">
      <c r="B120" s="343"/>
      <c r="C120" s="336"/>
      <c r="D120" s="327" t="s">
        <v>444</v>
      </c>
      <c r="E120" s="336">
        <v>0.4</v>
      </c>
      <c r="F120" s="361">
        <v>0</v>
      </c>
      <c r="G120" s="328">
        <f>E120*F120</f>
        <v>0</v>
      </c>
    </row>
    <row r="121" spans="2:7" ht="12.75">
      <c r="B121" s="344"/>
      <c r="C121" s="345"/>
      <c r="D121" s="345"/>
      <c r="E121" s="345"/>
      <c r="F121" s="365"/>
      <c r="G121" s="345"/>
    </row>
    <row r="122" spans="2:7" ht="25.5">
      <c r="B122" s="342">
        <v>5</v>
      </c>
      <c r="C122" s="340" t="s">
        <v>478</v>
      </c>
      <c r="D122" s="336"/>
      <c r="E122" s="336"/>
      <c r="F122" s="362"/>
      <c r="G122" s="336"/>
    </row>
    <row r="123" spans="2:7" ht="12.75">
      <c r="B123" s="343"/>
      <c r="C123" s="336" t="s">
        <v>479</v>
      </c>
      <c r="D123" s="336"/>
      <c r="E123" s="336"/>
      <c r="F123" s="362"/>
      <c r="G123" s="336"/>
    </row>
    <row r="124" spans="2:7" ht="12.75">
      <c r="B124" s="343"/>
      <c r="C124" s="336" t="s">
        <v>482</v>
      </c>
      <c r="D124" s="336"/>
      <c r="E124" s="336"/>
      <c r="F124" s="362"/>
      <c r="G124" s="336"/>
    </row>
    <row r="125" spans="2:7" ht="12.75">
      <c r="B125" s="343"/>
      <c r="C125" s="336" t="s">
        <v>483</v>
      </c>
      <c r="D125" s="336"/>
      <c r="E125" s="336"/>
      <c r="F125" s="362"/>
      <c r="G125" s="336"/>
    </row>
    <row r="126" spans="2:7" ht="14.25">
      <c r="B126" s="343"/>
      <c r="C126" s="336"/>
      <c r="D126" s="327" t="s">
        <v>444</v>
      </c>
      <c r="E126" s="336">
        <v>0.6</v>
      </c>
      <c r="F126" s="361">
        <v>0</v>
      </c>
      <c r="G126" s="328">
        <f>E126*F126</f>
        <v>0</v>
      </c>
    </row>
    <row r="127" spans="2:7" ht="12.75">
      <c r="B127" s="344"/>
      <c r="C127" s="345"/>
      <c r="D127" s="345"/>
      <c r="E127" s="345"/>
      <c r="F127" s="365"/>
      <c r="G127" s="345"/>
    </row>
    <row r="128" spans="2:6" ht="38.25">
      <c r="B128" s="325">
        <v>6</v>
      </c>
      <c r="C128" s="323" t="s">
        <v>484</v>
      </c>
      <c r="F128" s="358"/>
    </row>
    <row r="129" spans="2:6" ht="12.75">
      <c r="B129" s="321"/>
      <c r="C129" s="326" t="s">
        <v>485</v>
      </c>
      <c r="F129" s="358"/>
    </row>
    <row r="130" spans="2:6" ht="12.75">
      <c r="B130" s="321"/>
      <c r="C130" s="326" t="s">
        <v>486</v>
      </c>
      <c r="F130" s="358"/>
    </row>
    <row r="131" spans="2:6" ht="12.75">
      <c r="B131" s="321"/>
      <c r="C131" s="315" t="s">
        <v>487</v>
      </c>
      <c r="F131" s="358"/>
    </row>
    <row r="132" spans="2:7" ht="14.25">
      <c r="B132" s="321"/>
      <c r="D132" s="327" t="s">
        <v>444</v>
      </c>
      <c r="E132" s="315">
        <v>1.6</v>
      </c>
      <c r="F132" s="361">
        <v>0</v>
      </c>
      <c r="G132" s="328">
        <f>E132*F132</f>
        <v>0</v>
      </c>
    </row>
    <row r="133" spans="2:7" ht="12.75">
      <c r="B133" s="321"/>
      <c r="F133" s="361"/>
      <c r="G133" s="328"/>
    </row>
    <row r="134" spans="2:6" ht="51">
      <c r="B134" s="325">
        <v>7</v>
      </c>
      <c r="C134" s="323" t="s">
        <v>488</v>
      </c>
      <c r="F134" s="358"/>
    </row>
    <row r="135" spans="2:6" ht="12.75">
      <c r="B135" s="321"/>
      <c r="C135" s="326" t="s">
        <v>489</v>
      </c>
      <c r="F135" s="358"/>
    </row>
    <row r="136" spans="2:6" ht="12.75">
      <c r="B136" s="321"/>
      <c r="C136" s="315" t="s">
        <v>490</v>
      </c>
      <c r="F136" s="358"/>
    </row>
    <row r="137" spans="2:6" ht="25.5">
      <c r="B137" s="321"/>
      <c r="C137" s="323" t="s">
        <v>491</v>
      </c>
      <c r="F137" s="358"/>
    </row>
    <row r="138" spans="2:7" ht="14.25">
      <c r="B138" s="321"/>
      <c r="D138" s="327" t="s">
        <v>444</v>
      </c>
      <c r="E138" s="315">
        <v>2</v>
      </c>
      <c r="F138" s="361">
        <v>0</v>
      </c>
      <c r="G138" s="328">
        <f>E138*F138</f>
        <v>0</v>
      </c>
    </row>
    <row r="139" spans="2:6" ht="12.75">
      <c r="B139" s="321"/>
      <c r="F139" s="358"/>
    </row>
    <row r="140" spans="2:6" ht="38.25">
      <c r="B140" s="325">
        <v>8</v>
      </c>
      <c r="C140" s="323" t="s">
        <v>492</v>
      </c>
      <c r="F140" s="358"/>
    </row>
    <row r="141" spans="2:7" ht="14.25">
      <c r="B141" s="321"/>
      <c r="D141" s="327" t="s">
        <v>449</v>
      </c>
      <c r="E141" s="315">
        <v>8</v>
      </c>
      <c r="F141" s="361">
        <v>0</v>
      </c>
      <c r="G141" s="328">
        <f>E141*F141</f>
        <v>0</v>
      </c>
    </row>
    <row r="142" spans="2:6" ht="12.75">
      <c r="B142" s="321"/>
      <c r="F142" s="358"/>
    </row>
    <row r="143" spans="2:6" ht="12.75">
      <c r="B143" s="321"/>
      <c r="F143" s="358"/>
    </row>
    <row r="144" spans="2:7" ht="15">
      <c r="B144" s="321"/>
      <c r="C144" s="314" t="s">
        <v>493</v>
      </c>
      <c r="D144" s="314"/>
      <c r="E144" s="314"/>
      <c r="F144" s="364"/>
      <c r="G144" s="346">
        <f>SUM(G105:G142)</f>
        <v>0</v>
      </c>
    </row>
    <row r="145" spans="2:6" ht="12.75">
      <c r="B145" s="321"/>
      <c r="F145" s="358"/>
    </row>
    <row r="146" spans="2:6" ht="13.5" customHeight="1">
      <c r="B146" s="321"/>
      <c r="F146" s="358"/>
    </row>
    <row r="147" spans="2:6" ht="17.25" customHeight="1">
      <c r="B147" s="322"/>
      <c r="C147" s="314" t="s">
        <v>422</v>
      </c>
      <c r="F147" s="358"/>
    </row>
    <row r="148" spans="2:6" ht="12.75" customHeight="1">
      <c r="B148" s="321"/>
      <c r="F148" s="358"/>
    </row>
    <row r="149" spans="2:6" ht="12" customHeight="1">
      <c r="B149" s="321"/>
      <c r="C149" s="315" t="s">
        <v>429</v>
      </c>
      <c r="F149" s="358"/>
    </row>
    <row r="150" spans="2:6" ht="38.25" customHeight="1">
      <c r="B150" s="321"/>
      <c r="C150" s="323" t="s">
        <v>430</v>
      </c>
      <c r="F150" s="358"/>
    </row>
    <row r="151" spans="2:6" ht="12" customHeight="1">
      <c r="B151" s="321"/>
      <c r="C151" s="323"/>
      <c r="F151" s="358"/>
    </row>
    <row r="152" spans="2:6" ht="12" customHeight="1">
      <c r="B152" s="321"/>
      <c r="C152" s="315" t="s">
        <v>431</v>
      </c>
      <c r="F152" s="358"/>
    </row>
    <row r="153" spans="2:6" ht="38.25">
      <c r="B153" s="321"/>
      <c r="C153" s="323" t="s">
        <v>494</v>
      </c>
      <c r="F153" s="358"/>
    </row>
    <row r="154" spans="2:6" ht="25.5">
      <c r="B154" s="321"/>
      <c r="C154" s="323" t="s">
        <v>495</v>
      </c>
      <c r="F154" s="358"/>
    </row>
    <row r="155" spans="2:6" ht="12.75">
      <c r="B155" s="321"/>
      <c r="C155" s="315" t="s">
        <v>468</v>
      </c>
      <c r="F155" s="358"/>
    </row>
    <row r="156" spans="2:6" ht="25.5">
      <c r="B156" s="321"/>
      <c r="C156" s="323" t="s">
        <v>496</v>
      </c>
      <c r="F156" s="358"/>
    </row>
    <row r="157" spans="2:6" ht="12.75" customHeight="1">
      <c r="B157" s="321"/>
      <c r="C157" s="323"/>
      <c r="F157" s="358"/>
    </row>
    <row r="158" spans="2:7" ht="12.75">
      <c r="B158" s="321" t="s">
        <v>437</v>
      </c>
      <c r="C158" s="321" t="s">
        <v>438</v>
      </c>
      <c r="D158" s="321" t="s">
        <v>439</v>
      </c>
      <c r="E158" s="321" t="s">
        <v>440</v>
      </c>
      <c r="F158" s="359" t="s">
        <v>441</v>
      </c>
      <c r="G158" s="321" t="s">
        <v>442</v>
      </c>
    </row>
    <row r="159" spans="2:6" ht="12" customHeight="1">
      <c r="B159" s="321"/>
      <c r="F159" s="358"/>
    </row>
    <row r="160" spans="2:6" ht="25.5">
      <c r="B160" s="325">
        <v>1</v>
      </c>
      <c r="C160" s="323" t="s">
        <v>497</v>
      </c>
      <c r="F160" s="358"/>
    </row>
    <row r="161" spans="2:6" ht="12.75">
      <c r="B161" s="321"/>
      <c r="C161" s="323" t="s">
        <v>498</v>
      </c>
      <c r="F161" s="358"/>
    </row>
    <row r="162" spans="2:7" ht="14.25">
      <c r="B162" s="321"/>
      <c r="C162" s="323"/>
      <c r="D162" s="327" t="s">
        <v>449</v>
      </c>
      <c r="E162" s="315">
        <v>5</v>
      </c>
      <c r="F162" s="361">
        <v>0</v>
      </c>
      <c r="G162" s="328">
        <f>E162*F162</f>
        <v>0</v>
      </c>
    </row>
    <row r="163" spans="2:6" ht="11.25" customHeight="1">
      <c r="B163" s="321"/>
      <c r="C163" s="323"/>
      <c r="F163" s="358"/>
    </row>
    <row r="164" spans="2:6" ht="25.5">
      <c r="B164" s="325">
        <v>2</v>
      </c>
      <c r="C164" s="323" t="s">
        <v>499</v>
      </c>
      <c r="F164" s="358"/>
    </row>
    <row r="165" spans="2:6" ht="25.5">
      <c r="B165" s="321"/>
      <c r="C165" s="323" t="s">
        <v>500</v>
      </c>
      <c r="F165" s="358"/>
    </row>
    <row r="166" spans="2:6" ht="12.75">
      <c r="B166" s="321"/>
      <c r="C166" s="323" t="s">
        <v>501</v>
      </c>
      <c r="F166" s="358"/>
    </row>
    <row r="167" spans="2:7" ht="14.25">
      <c r="B167" s="321"/>
      <c r="C167" s="323"/>
      <c r="D167" s="327" t="s">
        <v>449</v>
      </c>
      <c r="E167" s="315">
        <v>5</v>
      </c>
      <c r="F167" s="361">
        <v>0</v>
      </c>
      <c r="G167" s="328">
        <f>E167*F167</f>
        <v>0</v>
      </c>
    </row>
    <row r="168" spans="2:7" ht="11.25" customHeight="1">
      <c r="B168" s="321"/>
      <c r="C168" s="323"/>
      <c r="F168" s="361"/>
      <c r="G168" s="328"/>
    </row>
    <row r="169" spans="2:6" ht="76.5">
      <c r="B169" s="325">
        <v>3</v>
      </c>
      <c r="C169" s="323" t="s">
        <v>502</v>
      </c>
      <c r="F169" s="358"/>
    </row>
    <row r="170" spans="2:6" ht="12.75">
      <c r="B170" s="321"/>
      <c r="C170" s="315" t="s">
        <v>503</v>
      </c>
      <c r="F170" s="358"/>
    </row>
    <row r="171" spans="2:7" ht="12.75">
      <c r="B171" s="321"/>
      <c r="D171" s="315" t="s">
        <v>20</v>
      </c>
      <c r="E171" s="315">
        <v>1</v>
      </c>
      <c r="F171" s="361">
        <v>0</v>
      </c>
      <c r="G171" s="328">
        <f>E171*F171</f>
        <v>0</v>
      </c>
    </row>
    <row r="172" spans="2:6" ht="11.25" customHeight="1">
      <c r="B172" s="321"/>
      <c r="F172" s="358"/>
    </row>
    <row r="173" spans="2:6" ht="38.25">
      <c r="B173" s="325">
        <v>4</v>
      </c>
      <c r="C173" s="323" t="s">
        <v>504</v>
      </c>
      <c r="F173" s="358"/>
    </row>
    <row r="174" spans="2:7" ht="12.75">
      <c r="B174" s="321"/>
      <c r="D174" s="315" t="s">
        <v>505</v>
      </c>
      <c r="E174" s="315">
        <v>1</v>
      </c>
      <c r="F174" s="361">
        <v>0</v>
      </c>
      <c r="G174" s="328">
        <f>E174*F174</f>
        <v>0</v>
      </c>
    </row>
    <row r="175" spans="2:6" ht="11.25" customHeight="1">
      <c r="B175" s="321"/>
      <c r="F175" s="358"/>
    </row>
    <row r="176" spans="2:6" ht="25.5">
      <c r="B176" s="325">
        <v>5</v>
      </c>
      <c r="C176" s="323" t="s">
        <v>506</v>
      </c>
      <c r="F176" s="358"/>
    </row>
    <row r="177" spans="2:7" ht="12.75">
      <c r="B177" s="325"/>
      <c r="C177" s="323"/>
      <c r="D177" s="315" t="s">
        <v>54</v>
      </c>
      <c r="E177" s="315">
        <v>1</v>
      </c>
      <c r="F177" s="361">
        <v>0</v>
      </c>
      <c r="G177" s="328">
        <f>E177*F177</f>
        <v>0</v>
      </c>
    </row>
    <row r="178" spans="2:7" ht="11.25" customHeight="1">
      <c r="B178" s="325"/>
      <c r="C178" s="323"/>
      <c r="F178" s="361"/>
      <c r="G178" s="328"/>
    </row>
    <row r="179" spans="2:6" ht="51">
      <c r="B179" s="325">
        <v>6</v>
      </c>
      <c r="C179" s="323" t="s">
        <v>507</v>
      </c>
      <c r="F179" s="358"/>
    </row>
    <row r="180" spans="2:7" ht="12.75">
      <c r="B180" s="325"/>
      <c r="C180" s="323"/>
      <c r="D180" s="315" t="s">
        <v>54</v>
      </c>
      <c r="E180" s="315">
        <v>1</v>
      </c>
      <c r="F180" s="361">
        <v>0</v>
      </c>
      <c r="G180" s="328">
        <f>E180*F180</f>
        <v>0</v>
      </c>
    </row>
    <row r="181" spans="2:7" ht="11.25" customHeight="1">
      <c r="B181" s="325"/>
      <c r="C181" s="323"/>
      <c r="F181" s="358"/>
      <c r="G181" s="328"/>
    </row>
    <row r="182" spans="2:6" ht="39.75" customHeight="1">
      <c r="B182" s="325">
        <v>7</v>
      </c>
      <c r="C182" s="323" t="s">
        <v>508</v>
      </c>
      <c r="F182" s="358"/>
    </row>
    <row r="183" spans="2:7" ht="12.75">
      <c r="B183" s="321"/>
      <c r="C183" s="323"/>
      <c r="D183" s="315" t="s">
        <v>54</v>
      </c>
      <c r="E183" s="315">
        <v>1</v>
      </c>
      <c r="F183" s="361">
        <v>0</v>
      </c>
      <c r="G183" s="328">
        <f>E183*F183</f>
        <v>0</v>
      </c>
    </row>
    <row r="184" ht="12.75">
      <c r="F184" s="358"/>
    </row>
    <row r="185" spans="2:6" ht="79.5" customHeight="1">
      <c r="B185" s="325">
        <v>8</v>
      </c>
      <c r="C185" s="324" t="s">
        <v>509</v>
      </c>
      <c r="F185" s="358"/>
    </row>
    <row r="186" spans="2:7" ht="12.75">
      <c r="B186" s="325"/>
      <c r="D186" s="315" t="s">
        <v>7</v>
      </c>
      <c r="E186" s="315">
        <v>20</v>
      </c>
      <c r="F186" s="361">
        <v>0</v>
      </c>
      <c r="G186" s="328">
        <f>E186*F186</f>
        <v>0</v>
      </c>
    </row>
    <row r="187" spans="2:7" ht="12.75">
      <c r="B187" s="325"/>
      <c r="C187" s="323"/>
      <c r="F187" s="358"/>
      <c r="G187" s="328"/>
    </row>
    <row r="188" spans="2:6" ht="25.5">
      <c r="B188" s="325">
        <v>9</v>
      </c>
      <c r="C188" s="323" t="s">
        <v>510</v>
      </c>
      <c r="F188" s="358"/>
    </row>
    <row r="189" spans="2:6" ht="12.75">
      <c r="B189" s="325"/>
      <c r="C189" s="347" t="s">
        <v>511</v>
      </c>
      <c r="F189" s="358"/>
    </row>
    <row r="190" spans="2:6" ht="12.75">
      <c r="B190" s="325"/>
      <c r="C190" s="347" t="s">
        <v>512</v>
      </c>
      <c r="F190" s="358"/>
    </row>
    <row r="191" spans="2:6" ht="25.5">
      <c r="B191" s="325"/>
      <c r="C191" s="348" t="s">
        <v>513</v>
      </c>
      <c r="F191" s="358"/>
    </row>
    <row r="192" spans="2:6" ht="25.5">
      <c r="B192" s="325"/>
      <c r="C192" s="348" t="s">
        <v>514</v>
      </c>
      <c r="F192" s="358"/>
    </row>
    <row r="193" spans="2:6" ht="12.75">
      <c r="B193" s="325"/>
      <c r="C193" s="347" t="s">
        <v>515</v>
      </c>
      <c r="F193" s="358"/>
    </row>
    <row r="194" spans="2:6" ht="51">
      <c r="B194" s="325"/>
      <c r="C194" s="347" t="s">
        <v>516</v>
      </c>
      <c r="F194" s="358"/>
    </row>
    <row r="195" spans="2:6" ht="51">
      <c r="B195" s="325"/>
      <c r="C195" s="347" t="s">
        <v>517</v>
      </c>
      <c r="F195" s="358"/>
    </row>
    <row r="196" spans="2:6" ht="12.75">
      <c r="B196" s="325"/>
      <c r="C196" s="348" t="s">
        <v>518</v>
      </c>
      <c r="F196" s="358"/>
    </row>
    <row r="197" spans="2:6" ht="25.5">
      <c r="B197" s="325"/>
      <c r="C197" s="347" t="s">
        <v>519</v>
      </c>
      <c r="F197" s="358"/>
    </row>
    <row r="198" spans="2:6" ht="25.5">
      <c r="B198" s="325"/>
      <c r="C198" s="347" t="s">
        <v>520</v>
      </c>
      <c r="F198" s="358"/>
    </row>
    <row r="199" spans="2:6" ht="51">
      <c r="B199" s="325"/>
      <c r="C199" s="347" t="s">
        <v>521</v>
      </c>
      <c r="F199" s="358"/>
    </row>
    <row r="200" spans="2:6" ht="25.5">
      <c r="B200" s="325"/>
      <c r="C200" s="347" t="s">
        <v>522</v>
      </c>
      <c r="F200" s="358"/>
    </row>
    <row r="201" spans="2:6" ht="12.75">
      <c r="B201" s="325"/>
      <c r="C201" s="347" t="s">
        <v>523</v>
      </c>
      <c r="F201" s="358"/>
    </row>
    <row r="202" spans="2:6" ht="12.75">
      <c r="B202" s="325"/>
      <c r="C202" s="347" t="s">
        <v>524</v>
      </c>
      <c r="F202" s="358"/>
    </row>
    <row r="203" spans="2:6" ht="12.75">
      <c r="B203" s="325"/>
      <c r="C203" s="347" t="s">
        <v>525</v>
      </c>
      <c r="F203" s="358"/>
    </row>
    <row r="204" spans="2:6" ht="12.75">
      <c r="B204" s="325"/>
      <c r="C204" s="347" t="s">
        <v>526</v>
      </c>
      <c r="F204" s="358"/>
    </row>
    <row r="205" spans="2:6" ht="12.75">
      <c r="B205" s="325"/>
      <c r="C205" s="347" t="s">
        <v>527</v>
      </c>
      <c r="F205" s="358"/>
    </row>
    <row r="206" spans="2:6" ht="63.75">
      <c r="B206" s="325"/>
      <c r="C206" s="347" t="s">
        <v>528</v>
      </c>
      <c r="F206" s="358"/>
    </row>
    <row r="207" spans="2:7" ht="12.75">
      <c r="B207" s="321"/>
      <c r="C207" s="326" t="s">
        <v>529</v>
      </c>
      <c r="F207" s="358"/>
      <c r="G207" s="328"/>
    </row>
    <row r="208" spans="2:7" ht="12.75">
      <c r="B208" s="325"/>
      <c r="C208" s="323"/>
      <c r="D208" s="315" t="s">
        <v>54</v>
      </c>
      <c r="E208" s="315">
        <v>1</v>
      </c>
      <c r="F208" s="361">
        <v>0</v>
      </c>
      <c r="G208" s="328">
        <f>E208*F208</f>
        <v>0</v>
      </c>
    </row>
    <row r="209" spans="2:6" ht="12.75">
      <c r="B209" s="321"/>
      <c r="F209" s="358"/>
    </row>
    <row r="210" spans="2:6" ht="38.25">
      <c r="B210" s="325">
        <v>10</v>
      </c>
      <c r="C210" s="323" t="s">
        <v>530</v>
      </c>
      <c r="F210" s="358"/>
    </row>
    <row r="211" spans="2:7" ht="12.75">
      <c r="B211" s="321"/>
      <c r="C211" s="315" t="s">
        <v>531</v>
      </c>
      <c r="D211" s="315" t="s">
        <v>532</v>
      </c>
      <c r="E211" s="315">
        <v>10</v>
      </c>
      <c r="F211" s="361">
        <v>0</v>
      </c>
      <c r="G211" s="328">
        <f>E211*F211</f>
        <v>0</v>
      </c>
    </row>
    <row r="212" spans="2:6" ht="12.75">
      <c r="B212" s="321"/>
      <c r="F212" s="358"/>
    </row>
    <row r="213" spans="2:6" ht="12.75">
      <c r="B213" s="321"/>
      <c r="F213" s="358"/>
    </row>
    <row r="214" spans="2:7" ht="15">
      <c r="B214" s="321"/>
      <c r="C214" s="314" t="s">
        <v>533</v>
      </c>
      <c r="D214" s="314"/>
      <c r="E214" s="314"/>
      <c r="F214" s="364"/>
      <c r="G214" s="346">
        <f>SUM(G160:G212)</f>
        <v>0</v>
      </c>
    </row>
    <row r="215" spans="2:6" ht="12.75">
      <c r="B215" s="321"/>
      <c r="F215" s="358"/>
    </row>
    <row r="216" spans="2:6" ht="15">
      <c r="B216" s="322"/>
      <c r="C216" s="314" t="s">
        <v>423</v>
      </c>
      <c r="D216" s="314"/>
      <c r="E216" s="314"/>
      <c r="F216" s="358"/>
    </row>
    <row r="217" spans="2:6" ht="12.75">
      <c r="B217" s="321"/>
      <c r="F217" s="358"/>
    </row>
    <row r="218" spans="2:6" ht="12.75">
      <c r="B218" s="321"/>
      <c r="C218" s="315" t="s">
        <v>429</v>
      </c>
      <c r="F218" s="358"/>
    </row>
    <row r="219" spans="2:6" ht="38.25">
      <c r="B219" s="321"/>
      <c r="C219" s="323" t="s">
        <v>534</v>
      </c>
      <c r="F219" s="358"/>
    </row>
    <row r="220" spans="2:6" ht="12.75">
      <c r="B220" s="321"/>
      <c r="C220" s="323"/>
      <c r="F220" s="358"/>
    </row>
    <row r="221" spans="2:6" ht="12.75">
      <c r="B221" s="321"/>
      <c r="C221" s="315" t="s">
        <v>431</v>
      </c>
      <c r="F221" s="358"/>
    </row>
    <row r="222" spans="2:6" ht="25.5">
      <c r="B222" s="321"/>
      <c r="C222" s="323" t="s">
        <v>535</v>
      </c>
      <c r="F222" s="358"/>
    </row>
    <row r="223" spans="2:6" ht="63.75">
      <c r="B223" s="321"/>
      <c r="C223" s="323" t="s">
        <v>536</v>
      </c>
      <c r="F223" s="358"/>
    </row>
    <row r="224" spans="2:6" ht="12.75">
      <c r="B224" s="321"/>
      <c r="C224" s="315" t="s">
        <v>537</v>
      </c>
      <c r="F224" s="358"/>
    </row>
    <row r="225" spans="2:6" ht="25.5">
      <c r="B225" s="321"/>
      <c r="C225" s="323" t="s">
        <v>538</v>
      </c>
      <c r="F225" s="358"/>
    </row>
    <row r="226" spans="2:6" ht="12.75">
      <c r="B226" s="321"/>
      <c r="C226" s="315" t="s">
        <v>468</v>
      </c>
      <c r="F226" s="358"/>
    </row>
    <row r="227" spans="2:6" ht="12.75">
      <c r="B227" s="321"/>
      <c r="C227" s="315" t="s">
        <v>539</v>
      </c>
      <c r="F227" s="358"/>
    </row>
    <row r="228" spans="2:6" ht="25.5">
      <c r="B228" s="321"/>
      <c r="C228" s="323" t="s">
        <v>540</v>
      </c>
      <c r="F228" s="358"/>
    </row>
    <row r="229" spans="2:6" ht="12.75">
      <c r="B229" s="321"/>
      <c r="C229" s="323"/>
      <c r="F229" s="358"/>
    </row>
    <row r="230" spans="2:7" ht="12.75">
      <c r="B230" s="321" t="s">
        <v>437</v>
      </c>
      <c r="C230" s="321" t="s">
        <v>438</v>
      </c>
      <c r="D230" s="321" t="s">
        <v>439</v>
      </c>
      <c r="E230" s="321" t="s">
        <v>440</v>
      </c>
      <c r="F230" s="359" t="s">
        <v>441</v>
      </c>
      <c r="G230" s="321" t="s">
        <v>442</v>
      </c>
    </row>
    <row r="231" spans="2:6" ht="12.75">
      <c r="B231" s="321"/>
      <c r="C231" s="315" t="s">
        <v>541</v>
      </c>
      <c r="F231" s="358"/>
    </row>
    <row r="232" spans="2:6" ht="25.5">
      <c r="B232" s="325">
        <v>1</v>
      </c>
      <c r="C232" s="323" t="s">
        <v>542</v>
      </c>
      <c r="F232" s="358"/>
    </row>
    <row r="233" spans="2:6" ht="12.75">
      <c r="B233" s="321"/>
      <c r="C233" s="315" t="s">
        <v>543</v>
      </c>
      <c r="F233" s="358"/>
    </row>
    <row r="234" spans="2:6" ht="12.75">
      <c r="B234" s="321"/>
      <c r="C234" s="315" t="s">
        <v>544</v>
      </c>
      <c r="F234" s="358"/>
    </row>
    <row r="235" spans="2:6" ht="12.75">
      <c r="B235" s="321"/>
      <c r="C235" s="315" t="s">
        <v>545</v>
      </c>
      <c r="F235" s="358"/>
    </row>
    <row r="236" spans="2:6" ht="12.75">
      <c r="B236" s="321"/>
      <c r="C236" s="315" t="s">
        <v>546</v>
      </c>
      <c r="F236" s="358"/>
    </row>
    <row r="237" spans="2:6" ht="12.75">
      <c r="B237" s="321"/>
      <c r="C237" s="326" t="s">
        <v>547</v>
      </c>
      <c r="F237" s="358"/>
    </row>
    <row r="238" spans="2:7" ht="14.25">
      <c r="B238" s="321"/>
      <c r="D238" s="327" t="s">
        <v>449</v>
      </c>
      <c r="E238" s="315">
        <v>12</v>
      </c>
      <c r="F238" s="361">
        <v>0</v>
      </c>
      <c r="G238" s="328">
        <f>E238*F238</f>
        <v>0</v>
      </c>
    </row>
    <row r="239" spans="2:7" ht="12.75">
      <c r="B239" s="321"/>
      <c r="F239" s="358"/>
      <c r="G239" s="328"/>
    </row>
    <row r="240" spans="2:7" ht="12.75">
      <c r="B240" s="321">
        <v>2</v>
      </c>
      <c r="C240" s="315" t="s">
        <v>548</v>
      </c>
      <c r="F240" s="358"/>
      <c r="G240" s="328"/>
    </row>
    <row r="241" spans="2:7" ht="38.25">
      <c r="B241" s="321"/>
      <c r="C241" s="323" t="s">
        <v>549</v>
      </c>
      <c r="F241" s="358"/>
      <c r="G241" s="328"/>
    </row>
    <row r="242" spans="2:7" ht="12.75">
      <c r="B242" s="321"/>
      <c r="C242" s="315" t="s">
        <v>550</v>
      </c>
      <c r="F242" s="358"/>
      <c r="G242" s="328"/>
    </row>
    <row r="243" spans="2:7" ht="12.75">
      <c r="B243" s="321"/>
      <c r="C243" s="315" t="s">
        <v>551</v>
      </c>
      <c r="F243" s="358"/>
      <c r="G243" s="328"/>
    </row>
    <row r="244" spans="2:7" ht="12.75">
      <c r="B244" s="321"/>
      <c r="C244" s="326" t="s">
        <v>552</v>
      </c>
      <c r="F244" s="358"/>
      <c r="G244" s="328"/>
    </row>
    <row r="245" spans="2:7" ht="14.25">
      <c r="B245" s="321"/>
      <c r="D245" s="327" t="s">
        <v>449</v>
      </c>
      <c r="E245" s="315">
        <v>3</v>
      </c>
      <c r="F245" s="361">
        <v>0</v>
      </c>
      <c r="G245" s="328">
        <f>E245*F245</f>
        <v>0</v>
      </c>
    </row>
    <row r="246" spans="2:6" ht="12.75">
      <c r="B246" s="321"/>
      <c r="F246" s="358"/>
    </row>
    <row r="247" spans="2:7" ht="15">
      <c r="B247" s="321"/>
      <c r="C247" s="314" t="s">
        <v>553</v>
      </c>
      <c r="D247" s="314"/>
      <c r="E247" s="314"/>
      <c r="F247" s="358"/>
      <c r="G247" s="346">
        <f>SUM(G236:G245)</f>
        <v>0</v>
      </c>
    </row>
    <row r="248" spans="2:6" ht="15">
      <c r="B248" s="321"/>
      <c r="F248" s="364"/>
    </row>
    <row r="249" spans="2:6" ht="15">
      <c r="B249" s="321"/>
      <c r="F249" s="364"/>
    </row>
    <row r="250" spans="2:6" ht="15">
      <c r="B250" s="321"/>
      <c r="F250" s="364"/>
    </row>
    <row r="251" spans="2:7" ht="15">
      <c r="B251" s="343"/>
      <c r="C251" s="314" t="s">
        <v>424</v>
      </c>
      <c r="D251" s="349"/>
      <c r="E251" s="349"/>
      <c r="F251" s="358"/>
      <c r="G251" s="349"/>
    </row>
    <row r="252" spans="2:7" ht="12.75">
      <c r="B252" s="343"/>
      <c r="C252" s="336"/>
      <c r="D252" s="336"/>
      <c r="E252" s="336"/>
      <c r="F252" s="362"/>
      <c r="G252" s="336"/>
    </row>
    <row r="253" spans="2:7" ht="12.75">
      <c r="B253" s="343" t="s">
        <v>437</v>
      </c>
      <c r="C253" s="343" t="s">
        <v>438</v>
      </c>
      <c r="D253" s="343" t="s">
        <v>439</v>
      </c>
      <c r="E253" s="343" t="s">
        <v>440</v>
      </c>
      <c r="F253" s="366" t="s">
        <v>441</v>
      </c>
      <c r="G253" s="343" t="s">
        <v>442</v>
      </c>
    </row>
    <row r="254" spans="2:7" ht="12.75">
      <c r="B254" s="343"/>
      <c r="C254" s="336"/>
      <c r="D254" s="336"/>
      <c r="E254" s="336"/>
      <c r="F254" s="362"/>
      <c r="G254" s="336"/>
    </row>
    <row r="255" spans="2:7" ht="89.25">
      <c r="B255" s="342">
        <v>1</v>
      </c>
      <c r="C255" s="323" t="s">
        <v>1120</v>
      </c>
      <c r="D255" s="336"/>
      <c r="E255" s="336"/>
      <c r="F255" s="362"/>
      <c r="G255" s="336"/>
    </row>
    <row r="256" spans="2:7" ht="12.75">
      <c r="B256" s="343"/>
      <c r="C256" s="315" t="s">
        <v>554</v>
      </c>
      <c r="D256" s="336"/>
      <c r="E256" s="336"/>
      <c r="F256" s="362"/>
      <c r="G256" s="336"/>
    </row>
    <row r="257" spans="2:7" ht="12.75">
      <c r="B257" s="343"/>
      <c r="C257" s="336"/>
      <c r="D257" s="336" t="s">
        <v>54</v>
      </c>
      <c r="E257" s="336">
        <v>1</v>
      </c>
      <c r="F257" s="361">
        <v>0</v>
      </c>
      <c r="G257" s="328">
        <f>E257*F257</f>
        <v>0</v>
      </c>
    </row>
    <row r="258" spans="2:7" ht="12.75">
      <c r="B258" s="343"/>
      <c r="C258" s="336"/>
      <c r="D258" s="336"/>
      <c r="E258" s="336"/>
      <c r="F258" s="358"/>
      <c r="G258" s="328"/>
    </row>
    <row r="259" spans="2:6" ht="25.5">
      <c r="B259" s="325">
        <v>2</v>
      </c>
      <c r="C259" s="323" t="s">
        <v>555</v>
      </c>
      <c r="F259" s="358"/>
    </row>
    <row r="260" spans="2:6" ht="12.75">
      <c r="B260" s="321"/>
      <c r="C260" s="336" t="s">
        <v>556</v>
      </c>
      <c r="F260" s="358"/>
    </row>
    <row r="261" spans="2:7" ht="12.75">
      <c r="B261" s="321"/>
      <c r="C261" s="336"/>
      <c r="D261" s="336" t="s">
        <v>7</v>
      </c>
      <c r="E261" s="336">
        <v>7</v>
      </c>
      <c r="F261" s="361">
        <v>0</v>
      </c>
      <c r="G261" s="328">
        <f>E261*F261</f>
        <v>0</v>
      </c>
    </row>
    <row r="262" spans="2:6" ht="15">
      <c r="B262" s="321"/>
      <c r="F262" s="364"/>
    </row>
    <row r="263" spans="2:6" ht="25.5">
      <c r="B263" s="325">
        <v>3</v>
      </c>
      <c r="C263" s="323" t="s">
        <v>557</v>
      </c>
      <c r="F263" s="358"/>
    </row>
    <row r="264" spans="2:7" ht="14.25">
      <c r="B264" s="321"/>
      <c r="C264" s="350"/>
      <c r="D264" s="327" t="s">
        <v>449</v>
      </c>
      <c r="E264" s="336">
        <v>30</v>
      </c>
      <c r="F264" s="361">
        <v>0</v>
      </c>
      <c r="G264" s="328">
        <f>E264*F264</f>
        <v>0</v>
      </c>
    </row>
    <row r="265" spans="2:7" ht="12.75">
      <c r="B265" s="321"/>
      <c r="C265" s="350"/>
      <c r="D265" s="327"/>
      <c r="E265" s="336"/>
      <c r="F265" s="361"/>
      <c r="G265" s="328"/>
    </row>
    <row r="266" spans="2:7" ht="38.25">
      <c r="B266" s="342">
        <v>4</v>
      </c>
      <c r="C266" s="323" t="s">
        <v>558</v>
      </c>
      <c r="D266" s="336"/>
      <c r="E266" s="336"/>
      <c r="F266" s="362"/>
      <c r="G266" s="336"/>
    </row>
    <row r="267" spans="2:7" ht="14.25">
      <c r="B267" s="343"/>
      <c r="C267" s="336"/>
      <c r="D267" s="327" t="s">
        <v>449</v>
      </c>
      <c r="E267" s="336">
        <v>16</v>
      </c>
      <c r="F267" s="361">
        <v>0</v>
      </c>
      <c r="G267" s="328">
        <f>E267*F267</f>
        <v>0</v>
      </c>
    </row>
    <row r="268" spans="2:6" ht="15">
      <c r="B268" s="321"/>
      <c r="F268" s="364"/>
    </row>
    <row r="269" spans="2:7" ht="25.5">
      <c r="B269" s="342">
        <v>5</v>
      </c>
      <c r="C269" s="323" t="s">
        <v>559</v>
      </c>
      <c r="D269" s="336"/>
      <c r="E269" s="336"/>
      <c r="F269" s="362"/>
      <c r="G269" s="336"/>
    </row>
    <row r="270" spans="2:7" ht="12.75">
      <c r="B270" s="343"/>
      <c r="C270" s="336" t="s">
        <v>560</v>
      </c>
      <c r="D270" s="336"/>
      <c r="E270" s="336"/>
      <c r="F270" s="362"/>
      <c r="G270" s="336"/>
    </row>
    <row r="271" spans="2:7" ht="14.25">
      <c r="B271" s="343"/>
      <c r="C271" s="336"/>
      <c r="D271" s="327" t="s">
        <v>449</v>
      </c>
      <c r="E271" s="336">
        <v>50</v>
      </c>
      <c r="F271" s="362">
        <v>0</v>
      </c>
      <c r="G271" s="328">
        <f>E271*F271</f>
        <v>0</v>
      </c>
    </row>
    <row r="272" spans="2:7" ht="12.75">
      <c r="B272" s="343"/>
      <c r="C272" s="336"/>
      <c r="D272" s="336"/>
      <c r="E272" s="336"/>
      <c r="F272" s="362"/>
      <c r="G272" s="336"/>
    </row>
    <row r="273" spans="2:7" ht="38.25">
      <c r="B273" s="342">
        <v>6</v>
      </c>
      <c r="C273" s="340" t="s">
        <v>561</v>
      </c>
      <c r="D273" s="336"/>
      <c r="E273" s="336"/>
      <c r="F273" s="362"/>
      <c r="G273" s="336"/>
    </row>
    <row r="274" spans="2:7" ht="12.75">
      <c r="B274" s="343"/>
      <c r="C274" s="336" t="s">
        <v>562</v>
      </c>
      <c r="D274" s="336"/>
      <c r="E274" s="336"/>
      <c r="F274" s="362"/>
      <c r="G274" s="336"/>
    </row>
    <row r="275" spans="2:7" ht="14.25">
      <c r="B275" s="343"/>
      <c r="C275" s="336"/>
      <c r="D275" s="327" t="s">
        <v>449</v>
      </c>
      <c r="E275" s="336">
        <v>50</v>
      </c>
      <c r="F275" s="362">
        <v>0</v>
      </c>
      <c r="G275" s="328">
        <f>E275*F275</f>
        <v>0</v>
      </c>
    </row>
    <row r="276" spans="2:6" ht="15">
      <c r="B276" s="321"/>
      <c r="F276" s="364"/>
    </row>
    <row r="277" spans="2:6" ht="15">
      <c r="B277" s="321"/>
      <c r="F277" s="364"/>
    </row>
    <row r="278" spans="2:7" ht="15">
      <c r="B278" s="321"/>
      <c r="C278" s="314" t="s">
        <v>563</v>
      </c>
      <c r="D278" s="314"/>
      <c r="E278" s="314"/>
      <c r="F278" s="362"/>
      <c r="G278" s="346">
        <f>SUM(G255:G276)</f>
        <v>0</v>
      </c>
    </row>
    <row r="279" spans="2:7" ht="15">
      <c r="B279" s="321"/>
      <c r="C279" s="314"/>
      <c r="D279" s="314"/>
      <c r="E279" s="314"/>
      <c r="F279" s="362"/>
      <c r="G279" s="346"/>
    </row>
    <row r="280" spans="2:7" ht="15">
      <c r="B280" s="321"/>
      <c r="C280" s="314"/>
      <c r="D280" s="314"/>
      <c r="E280" s="314"/>
      <c r="F280" s="362"/>
      <c r="G280" s="346"/>
    </row>
    <row r="281" spans="2:6" ht="15">
      <c r="B281" s="321"/>
      <c r="F281" s="364"/>
    </row>
    <row r="282" spans="2:7" ht="15">
      <c r="B282" s="343"/>
      <c r="C282" s="314" t="s">
        <v>425</v>
      </c>
      <c r="D282" s="349"/>
      <c r="E282" s="349"/>
      <c r="F282" s="358"/>
      <c r="G282" s="349"/>
    </row>
    <row r="283" spans="2:7" ht="12.75">
      <c r="B283" s="343"/>
      <c r="C283" s="336"/>
      <c r="D283" s="336"/>
      <c r="E283" s="336"/>
      <c r="F283" s="362"/>
      <c r="G283" s="336"/>
    </row>
    <row r="284" spans="2:7" ht="12.75">
      <c r="B284" s="343" t="s">
        <v>437</v>
      </c>
      <c r="C284" s="343" t="s">
        <v>438</v>
      </c>
      <c r="D284" s="343" t="s">
        <v>439</v>
      </c>
      <c r="E284" s="343" t="s">
        <v>440</v>
      </c>
      <c r="F284" s="366" t="s">
        <v>441</v>
      </c>
      <c r="G284" s="343" t="s">
        <v>442</v>
      </c>
    </row>
    <row r="285" spans="2:7" ht="12.75">
      <c r="B285" s="343"/>
      <c r="C285" s="336"/>
      <c r="D285" s="336"/>
      <c r="E285" s="336"/>
      <c r="F285" s="362"/>
      <c r="G285" s="336"/>
    </row>
    <row r="286" spans="2:7" ht="27.75" customHeight="1">
      <c r="B286" s="342">
        <v>1</v>
      </c>
      <c r="C286" s="323" t="s">
        <v>564</v>
      </c>
      <c r="D286" s="336"/>
      <c r="E286" s="336"/>
      <c r="F286" s="362"/>
      <c r="G286" s="336"/>
    </row>
    <row r="287" spans="2:7" ht="12.75">
      <c r="B287" s="343"/>
      <c r="C287" s="336"/>
      <c r="D287" s="336" t="s">
        <v>7</v>
      </c>
      <c r="E287" s="336">
        <v>50</v>
      </c>
      <c r="F287" s="361">
        <v>0</v>
      </c>
      <c r="G287" s="328">
        <f>E287*F287</f>
        <v>0</v>
      </c>
    </row>
    <row r="288" spans="2:6" ht="12.75">
      <c r="B288" s="343"/>
      <c r="C288" s="336"/>
      <c r="D288" s="336"/>
      <c r="E288" s="336"/>
      <c r="F288" s="358"/>
    </row>
    <row r="289" spans="2:6" ht="38.25">
      <c r="B289" s="325">
        <v>2</v>
      </c>
      <c r="C289" s="323" t="s">
        <v>565</v>
      </c>
      <c r="F289" s="358"/>
    </row>
    <row r="290" spans="2:7" ht="12.75">
      <c r="B290" s="321"/>
      <c r="C290" s="350"/>
      <c r="D290" s="336" t="s">
        <v>7</v>
      </c>
      <c r="E290" s="336">
        <v>10</v>
      </c>
      <c r="F290" s="361">
        <v>0</v>
      </c>
      <c r="G290" s="328">
        <f>E290*F290</f>
        <v>0</v>
      </c>
    </row>
    <row r="291" spans="2:7" ht="38.25">
      <c r="B291" s="351" t="s">
        <v>566</v>
      </c>
      <c r="C291" s="352" t="s">
        <v>567</v>
      </c>
      <c r="D291" s="330"/>
      <c r="E291" s="330"/>
      <c r="F291" s="367"/>
      <c r="G291" s="353"/>
    </row>
    <row r="292" spans="2:7" ht="12.75">
      <c r="B292" s="330"/>
      <c r="C292" s="354"/>
      <c r="D292" s="355" t="s">
        <v>163</v>
      </c>
      <c r="E292" s="356">
        <v>1</v>
      </c>
      <c r="F292" s="368">
        <v>0</v>
      </c>
      <c r="G292" s="357">
        <f>E292*F292</f>
        <v>0</v>
      </c>
    </row>
    <row r="293" spans="2:7" ht="12.75">
      <c r="B293" s="321"/>
      <c r="C293" s="350"/>
      <c r="D293" s="336"/>
      <c r="E293" s="336"/>
      <c r="F293" s="328"/>
      <c r="G293" s="328"/>
    </row>
    <row r="294" spans="2:7" ht="12.75">
      <c r="B294" s="343"/>
      <c r="C294" s="336"/>
      <c r="D294" s="336"/>
      <c r="E294" s="336"/>
      <c r="F294" s="336"/>
      <c r="G294" s="336"/>
    </row>
    <row r="295" spans="2:7" ht="15">
      <c r="B295" s="343"/>
      <c r="C295" s="314" t="s">
        <v>568</v>
      </c>
      <c r="D295" s="314"/>
      <c r="E295" s="314"/>
      <c r="F295" s="336"/>
      <c r="G295" s="346">
        <f>SUM(G266:G293)</f>
        <v>0</v>
      </c>
    </row>
    <row r="296" spans="2:6" ht="15">
      <c r="B296" s="321"/>
      <c r="C296" s="349"/>
      <c r="D296" s="336"/>
      <c r="E296" s="336"/>
      <c r="F296" s="314"/>
    </row>
    <row r="297" ht="12.75">
      <c r="B297" s="321"/>
    </row>
    <row r="298" ht="12.75">
      <c r="B298" s="321"/>
    </row>
    <row r="299" ht="12.75">
      <c r="B299" s="321"/>
    </row>
    <row r="300" ht="12.75">
      <c r="B300" s="321"/>
    </row>
    <row r="301" ht="12.75">
      <c r="B301" s="321"/>
    </row>
    <row r="302" ht="12.75">
      <c r="B302" s="321"/>
    </row>
    <row r="303" ht="12.75">
      <c r="B303" s="321"/>
    </row>
    <row r="304" ht="12.75">
      <c r="B304" s="321"/>
    </row>
    <row r="305" ht="12.75">
      <c r="B305" s="321"/>
    </row>
    <row r="306" ht="12.75">
      <c r="B306" s="321"/>
    </row>
    <row r="307" ht="12.75">
      <c r="B307" s="321"/>
    </row>
    <row r="308" ht="12.75">
      <c r="B308" s="321"/>
    </row>
    <row r="309" ht="12.75">
      <c r="B309" s="321"/>
    </row>
    <row r="310" ht="12.75">
      <c r="B310" s="321"/>
    </row>
    <row r="311" ht="12.75">
      <c r="B311" s="321"/>
    </row>
    <row r="312" ht="12.75">
      <c r="B312" s="321"/>
    </row>
    <row r="313" ht="12.75">
      <c r="B313" s="321"/>
    </row>
    <row r="314" ht="12.75">
      <c r="B314" s="321"/>
    </row>
    <row r="315" ht="12.75">
      <c r="B315" s="321"/>
    </row>
    <row r="316" ht="12.75">
      <c r="B316" s="321"/>
    </row>
    <row r="317" ht="12.75">
      <c r="B317" s="321"/>
    </row>
    <row r="318" ht="12.75">
      <c r="B318" s="321"/>
    </row>
    <row r="319" ht="12.75">
      <c r="B319" s="321"/>
    </row>
    <row r="320" ht="12.75">
      <c r="B320" s="321"/>
    </row>
    <row r="321" ht="12.75">
      <c r="B321" s="321"/>
    </row>
    <row r="322" ht="12.75">
      <c r="B322" s="321"/>
    </row>
    <row r="323" ht="12.75">
      <c r="B323" s="321"/>
    </row>
    <row r="324" ht="12.75">
      <c r="B324" s="321"/>
    </row>
    <row r="325" ht="12.75">
      <c r="B325" s="321"/>
    </row>
    <row r="326" ht="12.75">
      <c r="B326" s="321"/>
    </row>
    <row r="327" ht="12.75">
      <c r="B327" s="321"/>
    </row>
    <row r="328" ht="12.75">
      <c r="B328" s="321"/>
    </row>
    <row r="329" ht="12.75">
      <c r="B329" s="321"/>
    </row>
    <row r="330" ht="12.75">
      <c r="B330" s="321"/>
    </row>
    <row r="331" ht="12.75">
      <c r="B331" s="321"/>
    </row>
    <row r="332" ht="12.75">
      <c r="B332" s="321"/>
    </row>
    <row r="333" ht="12.75">
      <c r="B333" s="321"/>
    </row>
    <row r="334" ht="12.75">
      <c r="B334" s="321"/>
    </row>
    <row r="335" ht="12.75">
      <c r="B335" s="321"/>
    </row>
    <row r="336" ht="12.75">
      <c r="B336" s="321"/>
    </row>
    <row r="337" ht="12.75">
      <c r="B337" s="321"/>
    </row>
    <row r="338" ht="12.75">
      <c r="B338" s="321"/>
    </row>
    <row r="339" ht="12.75">
      <c r="B339" s="321"/>
    </row>
    <row r="340" ht="12.75">
      <c r="B340" s="321"/>
    </row>
    <row r="341" ht="12.75">
      <c r="B341" s="321"/>
    </row>
    <row r="342" ht="12.75">
      <c r="B342" s="321"/>
    </row>
    <row r="343" ht="12.75">
      <c r="B343" s="321"/>
    </row>
    <row r="344" ht="12.75">
      <c r="B344" s="321"/>
    </row>
    <row r="345" ht="12.75">
      <c r="B345" s="321"/>
    </row>
    <row r="346" ht="12.75">
      <c r="B346" s="321"/>
    </row>
    <row r="347" ht="12.75">
      <c r="B347" s="321"/>
    </row>
    <row r="348" ht="12.75">
      <c r="B348" s="321"/>
    </row>
    <row r="349" ht="12.75">
      <c r="B349" s="321"/>
    </row>
    <row r="350" ht="12.75">
      <c r="B350" s="321"/>
    </row>
    <row r="351" ht="12.75">
      <c r="B351" s="321"/>
    </row>
    <row r="352" ht="12.75">
      <c r="B352" s="321"/>
    </row>
    <row r="353" ht="12.75">
      <c r="B353" s="321"/>
    </row>
    <row r="354" ht="12.75">
      <c r="B354" s="321"/>
    </row>
    <row r="355" ht="12.75">
      <c r="B355" s="321"/>
    </row>
    <row r="356" ht="12.75">
      <c r="B356" s="321"/>
    </row>
    <row r="357" ht="12.75">
      <c r="B357" s="321"/>
    </row>
    <row r="358" ht="12.75">
      <c r="B358" s="321"/>
    </row>
    <row r="359" ht="12.75">
      <c r="B359" s="321"/>
    </row>
    <row r="360" ht="12.75">
      <c r="B360" s="321"/>
    </row>
    <row r="361" ht="12.75">
      <c r="B361" s="321"/>
    </row>
    <row r="362" ht="12.75">
      <c r="B362" s="321"/>
    </row>
    <row r="363" ht="12.75">
      <c r="B363" s="321"/>
    </row>
    <row r="364" ht="12.75">
      <c r="B364" s="321"/>
    </row>
    <row r="365" ht="12.75">
      <c r="B365" s="321"/>
    </row>
    <row r="366" ht="12.75">
      <c r="B366" s="321"/>
    </row>
    <row r="367" ht="12.75">
      <c r="B367" s="321"/>
    </row>
    <row r="368" ht="12.75">
      <c r="B368" s="321"/>
    </row>
    <row r="369" ht="12.75">
      <c r="B369" s="321"/>
    </row>
    <row r="370" ht="12.75">
      <c r="B370" s="321"/>
    </row>
    <row r="371" ht="12.75">
      <c r="B371" s="321"/>
    </row>
    <row r="372" ht="12.75">
      <c r="B372" s="321"/>
    </row>
    <row r="373" ht="12.75">
      <c r="B373" s="321"/>
    </row>
    <row r="374" ht="12.75">
      <c r="B374" s="321"/>
    </row>
    <row r="375" ht="12.75">
      <c r="B375" s="321"/>
    </row>
    <row r="376" ht="12.75">
      <c r="B376" s="321"/>
    </row>
    <row r="377" ht="12.75">
      <c r="B377" s="321"/>
    </row>
    <row r="378" ht="12.75">
      <c r="B378" s="321"/>
    </row>
    <row r="379" ht="12.75">
      <c r="B379" s="321"/>
    </row>
    <row r="380" ht="12.75">
      <c r="B380" s="321"/>
    </row>
    <row r="381" ht="12.75">
      <c r="B381" s="321"/>
    </row>
    <row r="382" ht="12.75">
      <c r="B382" s="321"/>
    </row>
    <row r="383" ht="12.75">
      <c r="B383" s="321"/>
    </row>
    <row r="384" ht="12.75">
      <c r="B384" s="321"/>
    </row>
    <row r="385" ht="12.75">
      <c r="B385" s="321"/>
    </row>
    <row r="386" ht="12.75">
      <c r="B386" s="321"/>
    </row>
    <row r="387" ht="12.75">
      <c r="B387" s="321"/>
    </row>
    <row r="388" ht="12.75">
      <c r="B388" s="321"/>
    </row>
    <row r="389" ht="12.75">
      <c r="B389" s="321"/>
    </row>
    <row r="390" ht="12.75">
      <c r="B390" s="321"/>
    </row>
    <row r="391" ht="12.75">
      <c r="B391" s="321"/>
    </row>
    <row r="392" ht="12.75">
      <c r="B392" s="321"/>
    </row>
    <row r="393" ht="12.75">
      <c r="B393" s="321"/>
    </row>
    <row r="394" ht="12.75">
      <c r="B394" s="321"/>
    </row>
    <row r="395" ht="12.75">
      <c r="B395" s="321"/>
    </row>
    <row r="396" ht="12.75">
      <c r="B396" s="321"/>
    </row>
    <row r="397" ht="12.75">
      <c r="B397" s="321"/>
    </row>
    <row r="398" ht="12.75">
      <c r="B398" s="321"/>
    </row>
    <row r="399" ht="12.75">
      <c r="B399" s="321"/>
    </row>
    <row r="400" ht="12.75">
      <c r="B400" s="321"/>
    </row>
    <row r="401" ht="12.75">
      <c r="B401" s="321"/>
    </row>
    <row r="402" ht="12.75">
      <c r="B402" s="321"/>
    </row>
    <row r="403" ht="12.75">
      <c r="B403" s="321"/>
    </row>
    <row r="404" ht="12.75">
      <c r="B404" s="321"/>
    </row>
    <row r="405" ht="12.75">
      <c r="B405" s="321"/>
    </row>
    <row r="406" ht="12.75">
      <c r="B406" s="321"/>
    </row>
    <row r="407" ht="12.75">
      <c r="B407" s="321"/>
    </row>
    <row r="408" ht="12.75">
      <c r="B408" s="321"/>
    </row>
    <row r="409" ht="12.75">
      <c r="B409" s="321"/>
    </row>
    <row r="410" ht="12.75">
      <c r="B410" s="321"/>
    </row>
    <row r="411" ht="12.75">
      <c r="B411" s="321"/>
    </row>
    <row r="412" ht="12.75">
      <c r="B412" s="321"/>
    </row>
    <row r="413" ht="12.75">
      <c r="B413" s="321"/>
    </row>
    <row r="414" ht="12.75">
      <c r="B414" s="321"/>
    </row>
    <row r="415" ht="12.75">
      <c r="B415" s="321"/>
    </row>
    <row r="416" ht="12.75">
      <c r="B416" s="321"/>
    </row>
    <row r="417" ht="12.75">
      <c r="B417" s="321"/>
    </row>
    <row r="418" ht="12.75">
      <c r="B418" s="321"/>
    </row>
    <row r="419" ht="12.75">
      <c r="B419" s="321"/>
    </row>
    <row r="420" ht="12.75">
      <c r="B420" s="321"/>
    </row>
    <row r="421" ht="12.75">
      <c r="B421" s="321"/>
    </row>
    <row r="422" ht="12.75">
      <c r="B422" s="321"/>
    </row>
    <row r="423" ht="12.75">
      <c r="B423" s="321"/>
    </row>
    <row r="424" ht="12.75">
      <c r="B424" s="321"/>
    </row>
    <row r="425" ht="12.75">
      <c r="B425" s="321"/>
    </row>
    <row r="426" ht="12.75">
      <c r="B426" s="321"/>
    </row>
    <row r="427" ht="12.75">
      <c r="B427" s="321"/>
    </row>
    <row r="428" ht="12.75">
      <c r="B428" s="321"/>
    </row>
    <row r="429" ht="12.75">
      <c r="B429" s="321"/>
    </row>
    <row r="430" ht="12.75">
      <c r="B430" s="321"/>
    </row>
    <row r="431" ht="12.75">
      <c r="B431" s="321"/>
    </row>
    <row r="432" ht="12.75">
      <c r="B432" s="321"/>
    </row>
    <row r="433" ht="12.75">
      <c r="B433" s="321"/>
    </row>
    <row r="434" ht="12.75">
      <c r="B434" s="321"/>
    </row>
    <row r="435" ht="12.75">
      <c r="B435" s="321"/>
    </row>
    <row r="436" ht="12.75">
      <c r="B436" s="321"/>
    </row>
    <row r="437" ht="12.75">
      <c r="B437" s="321"/>
    </row>
    <row r="438" ht="12.75">
      <c r="B438" s="321"/>
    </row>
    <row r="439" ht="12.75">
      <c r="B439" s="321"/>
    </row>
    <row r="440" ht="12.75">
      <c r="B440" s="321"/>
    </row>
    <row r="441" ht="12.75">
      <c r="B441" s="321"/>
    </row>
    <row r="442" ht="12.75">
      <c r="B442" s="321"/>
    </row>
    <row r="443" ht="12.75">
      <c r="B443" s="321"/>
    </row>
    <row r="444" ht="12.75">
      <c r="B444" s="321"/>
    </row>
    <row r="445" ht="12.75">
      <c r="B445" s="321"/>
    </row>
    <row r="446" ht="12.75">
      <c r="B446" s="321"/>
    </row>
    <row r="447" ht="12.75">
      <c r="B447" s="321"/>
    </row>
  </sheetData>
  <sheetProtection password="CF87" sheet="1"/>
  <mergeCells count="1">
    <mergeCell ref="C5:G5"/>
  </mergeCells>
  <printOptions/>
  <pageMargins left="1.0236220472440944" right="0.31496062992125984" top="0.7480314960629921" bottom="0.7480314960629921" header="0.31496062992125984" footer="0.31496062992125984"/>
  <pageSetup horizontalDpi="600" verticalDpi="600" orientation="portrait" paperSize="9" r:id="rId1"/>
  <headerFooter alignWithMargins="0">
    <oddHeader xml:space="preserve">&amp;L             </oddHeader>
  </headerFooter>
  <rowBreaks count="1" manualBreakCount="1">
    <brk id="32" max="255" man="1"/>
  </rowBreaks>
</worksheet>
</file>

<file path=xl/worksheets/sheet4.xml><?xml version="1.0" encoding="utf-8"?>
<worksheet xmlns="http://schemas.openxmlformats.org/spreadsheetml/2006/main" xmlns:r="http://schemas.openxmlformats.org/officeDocument/2006/relationships">
  <sheetPr>
    <tabColor theme="9" tint="0.39998000860214233"/>
  </sheetPr>
  <dimension ref="B3:F42"/>
  <sheetViews>
    <sheetView zoomScalePageLayoutView="0" workbookViewId="0" topLeftCell="A19">
      <selection activeCell="C24" sqref="C24"/>
    </sheetView>
  </sheetViews>
  <sheetFormatPr defaultColWidth="9.140625" defaultRowHeight="12.75"/>
  <cols>
    <col min="1" max="1" width="3.28125" style="174" customWidth="1"/>
    <col min="2" max="2" width="4.421875" style="174" customWidth="1"/>
    <col min="3" max="3" width="45.00390625" style="174" customWidth="1"/>
    <col min="4" max="4" width="9.8515625" style="174" customWidth="1"/>
    <col min="5" max="5" width="10.28125" style="174" customWidth="1"/>
    <col min="6" max="6" width="14.57421875" style="174" customWidth="1"/>
    <col min="7" max="16384" width="9.140625" style="174" customWidth="1"/>
  </cols>
  <sheetData>
    <row r="3" spans="3:6" ht="15.75">
      <c r="C3" s="301" t="s">
        <v>394</v>
      </c>
      <c r="D3" s="302"/>
      <c r="E3" s="302"/>
      <c r="F3" s="302"/>
    </row>
    <row r="4" spans="3:6" ht="15.75">
      <c r="C4" s="301"/>
      <c r="D4" s="302"/>
      <c r="E4" s="302"/>
      <c r="F4" s="302"/>
    </row>
    <row r="5" spans="3:6" ht="12.75">
      <c r="C5" s="303" t="s">
        <v>395</v>
      </c>
      <c r="D5" s="257"/>
      <c r="E5" s="257"/>
      <c r="F5" s="257"/>
    </row>
    <row r="6" spans="3:6" ht="15.75">
      <c r="C6" s="301"/>
      <c r="D6" s="302"/>
      <c r="E6" s="302"/>
      <c r="F6" s="302"/>
    </row>
    <row r="7" spans="2:6" ht="15.75">
      <c r="B7" s="302"/>
      <c r="C7" s="302"/>
      <c r="D7" s="302"/>
      <c r="E7" s="302"/>
      <c r="F7" s="302"/>
    </row>
    <row r="8" spans="2:6" ht="15.75">
      <c r="B8" s="302" t="s">
        <v>396</v>
      </c>
      <c r="C8" s="302" t="s">
        <v>397</v>
      </c>
      <c r="D8" s="302" t="s">
        <v>5</v>
      </c>
      <c r="E8" s="302" t="s">
        <v>398</v>
      </c>
      <c r="F8" s="302" t="s">
        <v>399</v>
      </c>
    </row>
    <row r="9" spans="2:6" ht="15.75">
      <c r="B9" s="302"/>
      <c r="C9" s="302"/>
      <c r="D9" s="302"/>
      <c r="E9" s="302" t="s">
        <v>242</v>
      </c>
      <c r="F9" s="302" t="s">
        <v>242</v>
      </c>
    </row>
    <row r="11" spans="2:3" ht="189">
      <c r="B11" s="304">
        <v>1</v>
      </c>
      <c r="C11" s="305" t="s">
        <v>400</v>
      </c>
    </row>
    <row r="12" spans="2:6" ht="15.75">
      <c r="B12" s="304"/>
      <c r="C12" s="306" t="s">
        <v>401</v>
      </c>
      <c r="D12" s="302">
        <v>1</v>
      </c>
      <c r="E12" s="313">
        <v>0</v>
      </c>
      <c r="F12" s="307">
        <f>D12*E12</f>
        <v>0</v>
      </c>
    </row>
    <row r="13" spans="2:3" ht="15.75">
      <c r="B13" s="304"/>
      <c r="C13" s="302"/>
    </row>
    <row r="14" spans="2:3" ht="173.25">
      <c r="B14" s="304">
        <v>2</v>
      </c>
      <c r="C14" s="305" t="s">
        <v>402</v>
      </c>
    </row>
    <row r="15" spans="2:3" ht="50.25">
      <c r="B15" s="304"/>
      <c r="C15" s="305" t="s">
        <v>403</v>
      </c>
    </row>
    <row r="16" spans="2:6" ht="15.75">
      <c r="B16" s="304"/>
      <c r="C16" s="306" t="s">
        <v>401</v>
      </c>
      <c r="D16" s="302">
        <v>2</v>
      </c>
      <c r="E16" s="313">
        <v>0</v>
      </c>
      <c r="F16" s="307">
        <f>D16*E16</f>
        <v>0</v>
      </c>
    </row>
    <row r="17" ht="15.75">
      <c r="B17" s="302"/>
    </row>
    <row r="18" spans="2:6" ht="63">
      <c r="B18" s="304">
        <v>3</v>
      </c>
      <c r="C18" s="308" t="s">
        <v>404</v>
      </c>
      <c r="D18" s="302"/>
      <c r="E18" s="302"/>
      <c r="F18" s="302"/>
    </row>
    <row r="19" spans="2:6" ht="15.75">
      <c r="B19" s="304"/>
      <c r="C19" s="302" t="s">
        <v>401</v>
      </c>
      <c r="D19" s="302">
        <v>1</v>
      </c>
      <c r="E19" s="313">
        <v>0</v>
      </c>
      <c r="F19" s="307">
        <f>D19*E19</f>
        <v>0</v>
      </c>
    </row>
    <row r="20" ht="15.75">
      <c r="B20" s="302"/>
    </row>
    <row r="21" spans="2:6" ht="47.25">
      <c r="B21" s="304">
        <v>4</v>
      </c>
      <c r="C21" s="309" t="s">
        <v>405</v>
      </c>
      <c r="D21" s="302"/>
      <c r="E21" s="302"/>
      <c r="F21" s="302"/>
    </row>
    <row r="22" spans="2:6" ht="15.75">
      <c r="B22" s="302"/>
      <c r="C22" s="306" t="s">
        <v>401</v>
      </c>
      <c r="D22" s="302">
        <v>2</v>
      </c>
      <c r="E22" s="313">
        <v>0</v>
      </c>
      <c r="F22" s="307">
        <f>D22*E22</f>
        <v>0</v>
      </c>
    </row>
    <row r="23" spans="2:6" ht="15.75">
      <c r="B23" s="302"/>
      <c r="C23" s="302"/>
      <c r="D23" s="302"/>
      <c r="E23" s="302"/>
      <c r="F23" s="302"/>
    </row>
    <row r="24" spans="2:3" ht="63">
      <c r="B24" s="304">
        <v>5</v>
      </c>
      <c r="C24" s="305" t="s">
        <v>406</v>
      </c>
    </row>
    <row r="25" spans="2:3" ht="15.75">
      <c r="B25" s="302"/>
      <c r="C25" s="305" t="s">
        <v>407</v>
      </c>
    </row>
    <row r="26" spans="2:4" ht="15.75">
      <c r="B26" s="302"/>
      <c r="C26" s="305" t="s">
        <v>408</v>
      </c>
      <c r="D26" s="310"/>
    </row>
    <row r="27" spans="2:3" ht="15.75">
      <c r="B27" s="302"/>
      <c r="C27" s="305" t="s">
        <v>409</v>
      </c>
    </row>
    <row r="28" ht="15.75">
      <c r="C28" s="305" t="s">
        <v>410</v>
      </c>
    </row>
    <row r="29" spans="2:5" ht="31.5">
      <c r="B29" s="304"/>
      <c r="C29" s="305" t="s">
        <v>411</v>
      </c>
      <c r="E29" s="310"/>
    </row>
    <row r="30" spans="2:6" ht="15.75">
      <c r="B30" s="304"/>
      <c r="C30" s="306" t="s">
        <v>401</v>
      </c>
      <c r="D30" s="302">
        <v>1</v>
      </c>
      <c r="E30" s="313">
        <v>0</v>
      </c>
      <c r="F30" s="307">
        <f>D30*E30</f>
        <v>0</v>
      </c>
    </row>
    <row r="31" spans="2:6" ht="15.75">
      <c r="B31" s="304"/>
      <c r="C31" s="302"/>
      <c r="D31" s="302"/>
      <c r="E31" s="302"/>
      <c r="F31" s="302"/>
    </row>
    <row r="32" spans="2:6" ht="94.5">
      <c r="B32" s="304">
        <v>6</v>
      </c>
      <c r="C32" s="311" t="s">
        <v>412</v>
      </c>
      <c r="D32" s="302"/>
      <c r="E32" s="302"/>
      <c r="F32" s="302"/>
    </row>
    <row r="33" spans="2:6" ht="15.75">
      <c r="B33" s="304"/>
      <c r="C33" s="306" t="s">
        <v>401</v>
      </c>
      <c r="D33" s="302">
        <v>1</v>
      </c>
      <c r="E33" s="313">
        <v>0</v>
      </c>
      <c r="F33" s="307">
        <f>D33*E33</f>
        <v>0</v>
      </c>
    </row>
    <row r="34" spans="2:6" ht="15.75">
      <c r="B34" s="304"/>
      <c r="C34" s="306"/>
      <c r="D34" s="302"/>
      <c r="E34" s="302"/>
      <c r="F34" s="307"/>
    </row>
    <row r="35" spans="2:6" ht="78.75">
      <c r="B35" s="304">
        <v>7</v>
      </c>
      <c r="C35" s="312" t="s">
        <v>413</v>
      </c>
      <c r="D35" s="302"/>
      <c r="E35" s="302"/>
      <c r="F35" s="307"/>
    </row>
    <row r="36" spans="2:6" ht="15.75">
      <c r="B36" s="304"/>
      <c r="C36" s="306" t="s">
        <v>401</v>
      </c>
      <c r="D36" s="302">
        <v>1</v>
      </c>
      <c r="E36" s="313">
        <v>0</v>
      </c>
      <c r="F36" s="307">
        <f>D36*E36</f>
        <v>0</v>
      </c>
    </row>
    <row r="37" spans="2:6" ht="15.75">
      <c r="B37" s="304"/>
      <c r="C37" s="312"/>
      <c r="D37" s="302"/>
      <c r="E37" s="302"/>
      <c r="F37" s="307"/>
    </row>
    <row r="38" spans="2:3" ht="31.5">
      <c r="B38" s="304">
        <v>8</v>
      </c>
      <c r="C38" s="311" t="s">
        <v>414</v>
      </c>
    </row>
    <row r="39" spans="2:6" ht="15.75">
      <c r="B39" s="304"/>
      <c r="C39" s="306" t="s">
        <v>401</v>
      </c>
      <c r="D39" s="302">
        <v>1</v>
      </c>
      <c r="E39" s="313">
        <v>0</v>
      </c>
      <c r="F39" s="307">
        <f>D39*E39</f>
        <v>0</v>
      </c>
    </row>
    <row r="40" spans="2:6" ht="15.75">
      <c r="B40" s="304"/>
      <c r="C40" s="302"/>
      <c r="D40" s="302"/>
      <c r="E40" s="302"/>
      <c r="F40" s="307"/>
    </row>
    <row r="41" spans="2:6" ht="15.75">
      <c r="B41" s="304"/>
      <c r="C41" s="302"/>
      <c r="D41" s="302"/>
      <c r="E41" s="302"/>
      <c r="F41" s="307"/>
    </row>
    <row r="42" spans="2:6" ht="15.75">
      <c r="B42" s="301" t="s">
        <v>415</v>
      </c>
      <c r="C42" s="301"/>
      <c r="D42" s="301"/>
      <c r="E42" s="301"/>
      <c r="F42" s="307">
        <f>SUM(F12:F39)</f>
        <v>0</v>
      </c>
    </row>
  </sheetData>
  <sheetProtection password="CF87" sheet="1"/>
  <mergeCells count="1">
    <mergeCell ref="C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theme="9" tint="0.39998000860214233"/>
  </sheetPr>
  <dimension ref="B3:D43"/>
  <sheetViews>
    <sheetView zoomScalePageLayoutView="0" workbookViewId="0" topLeftCell="A1">
      <selection activeCell="D24" sqref="D24"/>
    </sheetView>
  </sheetViews>
  <sheetFormatPr defaultColWidth="9.140625" defaultRowHeight="12.75"/>
  <cols>
    <col min="1" max="1" width="5.57421875" style="236" customWidth="1"/>
    <col min="2" max="2" width="9.57421875" style="236" customWidth="1"/>
    <col min="3" max="3" width="55.8515625" style="267" customWidth="1"/>
    <col min="4" max="4" width="16.140625" style="254" customWidth="1"/>
    <col min="5" max="16384" width="9.140625" style="174" customWidth="1"/>
  </cols>
  <sheetData>
    <row r="3" spans="2:4" ht="15">
      <c r="B3" s="237" t="s">
        <v>636</v>
      </c>
      <c r="C3" s="237"/>
      <c r="D3" s="237"/>
    </row>
    <row r="4" spans="2:4" ht="14.25">
      <c r="B4" s="238"/>
      <c r="C4" s="238"/>
      <c r="D4" s="238"/>
    </row>
    <row r="5" spans="2:4" ht="14.25">
      <c r="B5" s="239" t="s">
        <v>637</v>
      </c>
      <c r="C5" s="240" t="s">
        <v>638</v>
      </c>
      <c r="D5" s="241" t="s">
        <v>639</v>
      </c>
    </row>
    <row r="6" spans="2:4" ht="28.5">
      <c r="B6" s="242" t="str">
        <f>'[1]MATERIAL 210824'!A3</f>
        <v>I/1</v>
      </c>
      <c r="C6" s="243" t="str">
        <f>'[1]MATERIAL 210824'!B3</f>
        <v>ELEKTRO OMARA /DOBAVA IN MONTAŽA ELEMENTOV, PREVEZAVE, POVEZAVE/</v>
      </c>
      <c r="D6" s="244">
        <f>+'MATERIAL 210824'!H90</f>
        <v>0</v>
      </c>
    </row>
    <row r="7" spans="2:4" ht="28.5">
      <c r="B7" s="239" t="s">
        <v>640</v>
      </c>
      <c r="C7" s="240" t="s">
        <v>641</v>
      </c>
      <c r="D7" s="241" t="s">
        <v>639</v>
      </c>
    </row>
    <row r="8" spans="2:4" ht="14.25">
      <c r="B8" s="245" t="str">
        <f>'[1]KABEL LISTA 210824'!A2</f>
        <v>II/1</v>
      </c>
      <c r="C8" s="246" t="str">
        <f>'[1]KABEL LISTA 210824'!B2</f>
        <v>KABLI  /DOBAVA, MONTAŽA, POLAGANJE/</v>
      </c>
      <c r="D8" s="244">
        <f>+'KABEL LISTA 210824'!H20</f>
        <v>0</v>
      </c>
    </row>
    <row r="9" spans="2:4" ht="14.25">
      <c r="B9" s="245" t="str">
        <f>'[1]KABEL LISTA 210824'!A24</f>
        <v>II/2</v>
      </c>
      <c r="C9" s="246" t="str">
        <f>'[1]KABEL LISTA 210824'!B24</f>
        <v>PRIKLOPI  /OBOJESTRANSKI, OZNAČITEV KABLOV/</v>
      </c>
      <c r="D9" s="244">
        <f>+'KABEL LISTA 210824'!H42</f>
        <v>0</v>
      </c>
    </row>
    <row r="10" spans="2:4" ht="28.5">
      <c r="B10" s="245" t="str">
        <f>'[1]INSTALACIJSKI MAT. 210824'!A2</f>
        <v>II/3</v>
      </c>
      <c r="C10" s="246" t="str">
        <f>'[1]INSTALACIJSKI MAT. 210824'!B2</f>
        <v>INSTALACIJSKI MATERIAL  /DOBAVA, MONTAŽA, POLAGANJE, PRIKLOPI/</v>
      </c>
      <c r="D10" s="244">
        <f>+'INSTALACIJSKI MAT. 210824'!H30</f>
        <v>0</v>
      </c>
    </row>
    <row r="11" spans="2:4" ht="42.75">
      <c r="B11" s="245" t="s">
        <v>642</v>
      </c>
      <c r="C11" s="247" t="s">
        <v>643</v>
      </c>
      <c r="D11" s="300">
        <v>0</v>
      </c>
    </row>
    <row r="12" spans="2:4" ht="14.25">
      <c r="B12" s="239" t="s">
        <v>644</v>
      </c>
      <c r="C12" s="240" t="s">
        <v>645</v>
      </c>
      <c r="D12" s="241" t="s">
        <v>639</v>
      </c>
    </row>
    <row r="13" spans="2:4" ht="28.5">
      <c r="B13" s="245" t="s">
        <v>646</v>
      </c>
      <c r="C13" s="247" t="s">
        <v>647</v>
      </c>
      <c r="D13" s="300">
        <v>0</v>
      </c>
    </row>
    <row r="14" spans="2:4" ht="28.5">
      <c r="B14" s="245" t="s">
        <v>648</v>
      </c>
      <c r="C14" s="247" t="s">
        <v>649</v>
      </c>
      <c r="D14" s="300">
        <v>0</v>
      </c>
    </row>
    <row r="15" spans="2:4" ht="42.75">
      <c r="B15" s="245" t="s">
        <v>650</v>
      </c>
      <c r="C15" s="247" t="s">
        <v>651</v>
      </c>
      <c r="D15" s="300">
        <v>0</v>
      </c>
    </row>
    <row r="16" spans="2:4" ht="14.25">
      <c r="B16" s="239" t="s">
        <v>652</v>
      </c>
      <c r="C16" s="240" t="s">
        <v>653</v>
      </c>
      <c r="D16" s="241" t="s">
        <v>639</v>
      </c>
    </row>
    <row r="17" spans="2:4" ht="28.5">
      <c r="B17" s="245" t="s">
        <v>654</v>
      </c>
      <c r="C17" s="246" t="s">
        <v>655</v>
      </c>
      <c r="D17" s="300">
        <v>0</v>
      </c>
    </row>
    <row r="18" spans="2:4" ht="28.5">
      <c r="B18" s="245" t="s">
        <v>656</v>
      </c>
      <c r="C18" s="246" t="s">
        <v>657</v>
      </c>
      <c r="D18" s="300">
        <v>0</v>
      </c>
    </row>
    <row r="19" spans="2:4" ht="14.25">
      <c r="B19" s="245" t="s">
        <v>658</v>
      </c>
      <c r="C19" s="246" t="s">
        <v>659</v>
      </c>
      <c r="D19" s="300">
        <v>0</v>
      </c>
    </row>
    <row r="20" spans="2:4" ht="14.25">
      <c r="B20" s="245" t="s">
        <v>660</v>
      </c>
      <c r="C20" s="246" t="s">
        <v>661</v>
      </c>
      <c r="D20" s="300">
        <v>0</v>
      </c>
    </row>
    <row r="21" spans="2:4" ht="14.25">
      <c r="B21" s="245" t="s">
        <v>662</v>
      </c>
      <c r="C21" s="246" t="s">
        <v>663</v>
      </c>
      <c r="D21" s="300">
        <v>0</v>
      </c>
    </row>
    <row r="22" spans="2:4" ht="28.5">
      <c r="B22" s="245" t="s">
        <v>664</v>
      </c>
      <c r="C22" s="246" t="s">
        <v>665</v>
      </c>
      <c r="D22" s="300">
        <v>0</v>
      </c>
    </row>
    <row r="24" spans="3:4" ht="15">
      <c r="C24" s="248" t="s">
        <v>666</v>
      </c>
      <c r="D24" s="249">
        <f>SUM(D6:D22)</f>
        <v>0</v>
      </c>
    </row>
    <row r="25" spans="3:4" ht="15">
      <c r="C25" s="250"/>
      <c r="D25" s="251"/>
    </row>
    <row r="27" spans="2:3" ht="28.5">
      <c r="B27" s="252" t="s">
        <v>667</v>
      </c>
      <c r="C27" s="253" t="s">
        <v>668</v>
      </c>
    </row>
    <row r="30" ht="15.75">
      <c r="C30" s="255" t="s">
        <v>669</v>
      </c>
    </row>
    <row r="32" spans="2:4" ht="14.25">
      <c r="B32" s="256" t="s">
        <v>670</v>
      </c>
      <c r="C32" s="257"/>
      <c r="D32" s="257"/>
    </row>
    <row r="34" spans="2:4" ht="14.25">
      <c r="B34" s="258" t="s">
        <v>671</v>
      </c>
      <c r="C34" s="259"/>
      <c r="D34" s="259"/>
    </row>
    <row r="36" spans="3:4" ht="14.25">
      <c r="C36" s="260" t="s">
        <v>672</v>
      </c>
      <c r="D36" s="261"/>
    </row>
    <row r="37" spans="3:4" ht="14.25">
      <c r="C37" s="260" t="s">
        <v>673</v>
      </c>
      <c r="D37" s="261"/>
    </row>
    <row r="38" spans="3:4" ht="14.25">
      <c r="C38" s="262" t="s">
        <v>674</v>
      </c>
      <c r="D38" s="263"/>
    </row>
    <row r="39" spans="3:4" ht="14.25">
      <c r="C39" s="260" t="s">
        <v>675</v>
      </c>
      <c r="D39" s="257"/>
    </row>
    <row r="40" spans="3:4" ht="14.25">
      <c r="C40" s="264" t="s">
        <v>676</v>
      </c>
      <c r="D40" s="265"/>
    </row>
    <row r="41" spans="3:4" ht="14.25">
      <c r="C41" s="262" t="s">
        <v>677</v>
      </c>
      <c r="D41" s="266"/>
    </row>
    <row r="43" spans="2:4" ht="14.25">
      <c r="B43" s="256" t="s">
        <v>678</v>
      </c>
      <c r="C43" s="259"/>
      <c r="D43" s="259"/>
    </row>
  </sheetData>
  <sheetProtection password="CF87" sheet="1"/>
  <mergeCells count="11">
    <mergeCell ref="B3:D3"/>
    <mergeCell ref="B4:D4"/>
    <mergeCell ref="B32:D32"/>
    <mergeCell ref="B34:D34"/>
    <mergeCell ref="C36:D36"/>
    <mergeCell ref="C37:D37"/>
    <mergeCell ref="C38:D38"/>
    <mergeCell ref="C39:D39"/>
    <mergeCell ref="C40:D40"/>
    <mergeCell ref="C41:D41"/>
    <mergeCell ref="B43:D4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theme="9" tint="0.5999900102615356"/>
  </sheetPr>
  <dimension ref="A3:I90"/>
  <sheetViews>
    <sheetView zoomScalePageLayoutView="0" workbookViewId="0" topLeftCell="A19">
      <selection activeCell="H90" sqref="H90"/>
    </sheetView>
  </sheetViews>
  <sheetFormatPr defaultColWidth="9.140625" defaultRowHeight="12.75"/>
  <cols>
    <col min="1" max="1" width="7.28125" style="209" customWidth="1"/>
    <col min="2" max="2" width="34.7109375" style="210" customWidth="1"/>
    <col min="3" max="3" width="45.7109375" style="210" customWidth="1"/>
    <col min="4" max="4" width="19.28125" style="210" bestFit="1" customWidth="1"/>
    <col min="5" max="5" width="17.8515625" style="210" customWidth="1"/>
    <col min="6" max="6" width="9.8515625" style="211" bestFit="1" customWidth="1"/>
    <col min="7" max="7" width="12.140625" style="214" customWidth="1"/>
    <col min="8" max="8" width="11.8515625" style="214" bestFit="1" customWidth="1"/>
    <col min="9" max="9" width="10.7109375" style="210" customWidth="1"/>
    <col min="10" max="16384" width="9.140625" style="174" customWidth="1"/>
  </cols>
  <sheetData>
    <row r="3" spans="1:9" ht="12.75">
      <c r="A3" s="170" t="s">
        <v>679</v>
      </c>
      <c r="B3" s="268" t="s">
        <v>680</v>
      </c>
      <c r="C3" s="268"/>
      <c r="D3" s="268"/>
      <c r="E3" s="268"/>
      <c r="F3" s="268"/>
      <c r="G3" s="268"/>
      <c r="H3" s="268"/>
      <c r="I3" s="268"/>
    </row>
    <row r="4" spans="1:9" ht="25.5">
      <c r="A4" s="175" t="s">
        <v>681</v>
      </c>
      <c r="B4" s="176" t="s">
        <v>682</v>
      </c>
      <c r="C4" s="176" t="s">
        <v>683</v>
      </c>
      <c r="D4" s="176" t="s">
        <v>684</v>
      </c>
      <c r="E4" s="177" t="s">
        <v>685</v>
      </c>
      <c r="F4" s="178" t="s">
        <v>686</v>
      </c>
      <c r="G4" s="179" t="s">
        <v>687</v>
      </c>
      <c r="H4" s="179" t="s">
        <v>688</v>
      </c>
      <c r="I4" s="180" t="s">
        <v>689</v>
      </c>
    </row>
    <row r="5" spans="1:9" ht="12.75">
      <c r="A5" s="269">
        <v>1</v>
      </c>
      <c r="B5" s="270" t="s">
        <v>690</v>
      </c>
      <c r="C5" s="207" t="s">
        <v>691</v>
      </c>
      <c r="D5" s="207" t="s">
        <v>692</v>
      </c>
      <c r="E5" s="204" t="s">
        <v>693</v>
      </c>
      <c r="F5" s="195">
        <v>1</v>
      </c>
      <c r="G5" s="215">
        <v>0</v>
      </c>
      <c r="H5" s="190">
        <f aca="true" t="shared" si="0" ref="H5:H66">F5*G5</f>
        <v>0</v>
      </c>
      <c r="I5" s="271"/>
    </row>
    <row r="6" spans="1:9" ht="12.75">
      <c r="A6" s="272"/>
      <c r="B6" s="273"/>
      <c r="C6" s="207" t="s">
        <v>694</v>
      </c>
      <c r="D6" s="207" t="s">
        <v>692</v>
      </c>
      <c r="E6" s="204" t="s">
        <v>695</v>
      </c>
      <c r="F6" s="195" t="s">
        <v>696</v>
      </c>
      <c r="G6" s="215">
        <v>0</v>
      </c>
      <c r="H6" s="190">
        <f t="shared" si="0"/>
        <v>0</v>
      </c>
      <c r="I6" s="271"/>
    </row>
    <row r="7" spans="1:9" ht="25.5">
      <c r="A7" s="272"/>
      <c r="B7" s="273"/>
      <c r="C7" s="207" t="s">
        <v>697</v>
      </c>
      <c r="D7" s="207" t="s">
        <v>692</v>
      </c>
      <c r="E7" s="204" t="s">
        <v>698</v>
      </c>
      <c r="F7" s="195" t="s">
        <v>696</v>
      </c>
      <c r="G7" s="215">
        <v>0</v>
      </c>
      <c r="H7" s="190">
        <f t="shared" si="0"/>
        <v>0</v>
      </c>
      <c r="I7" s="271"/>
    </row>
    <row r="8" spans="1:9" ht="25.5">
      <c r="A8" s="272"/>
      <c r="B8" s="273"/>
      <c r="C8" s="207" t="s">
        <v>699</v>
      </c>
      <c r="D8" s="207" t="s">
        <v>692</v>
      </c>
      <c r="E8" s="204" t="s">
        <v>700</v>
      </c>
      <c r="F8" s="195" t="s">
        <v>696</v>
      </c>
      <c r="G8" s="215">
        <v>0</v>
      </c>
      <c r="H8" s="190">
        <f t="shared" si="0"/>
        <v>0</v>
      </c>
      <c r="I8" s="271"/>
    </row>
    <row r="9" spans="1:9" ht="12.75">
      <c r="A9" s="272"/>
      <c r="B9" s="273"/>
      <c r="C9" s="207" t="s">
        <v>701</v>
      </c>
      <c r="D9" s="207" t="s">
        <v>692</v>
      </c>
      <c r="E9" s="204" t="s">
        <v>702</v>
      </c>
      <c r="F9" s="195" t="s">
        <v>696</v>
      </c>
      <c r="G9" s="215">
        <v>0</v>
      </c>
      <c r="H9" s="190">
        <f t="shared" si="0"/>
        <v>0</v>
      </c>
      <c r="I9" s="271"/>
    </row>
    <row r="10" spans="1:9" ht="25.5">
      <c r="A10" s="272"/>
      <c r="B10" s="273"/>
      <c r="C10" s="207" t="s">
        <v>703</v>
      </c>
      <c r="D10" s="207" t="s">
        <v>692</v>
      </c>
      <c r="E10" s="204" t="s">
        <v>704</v>
      </c>
      <c r="F10" s="195" t="s">
        <v>705</v>
      </c>
      <c r="G10" s="215">
        <v>0</v>
      </c>
      <c r="H10" s="190">
        <f t="shared" si="0"/>
        <v>0</v>
      </c>
      <c r="I10" s="271"/>
    </row>
    <row r="11" spans="1:9" ht="12.75">
      <c r="A11" s="272"/>
      <c r="B11" s="273"/>
      <c r="C11" s="207" t="s">
        <v>706</v>
      </c>
      <c r="D11" s="207" t="s">
        <v>692</v>
      </c>
      <c r="E11" s="204" t="s">
        <v>707</v>
      </c>
      <c r="F11" s="195" t="s">
        <v>705</v>
      </c>
      <c r="G11" s="215">
        <v>0</v>
      </c>
      <c r="H11" s="190">
        <f t="shared" si="0"/>
        <v>0</v>
      </c>
      <c r="I11" s="271"/>
    </row>
    <row r="12" spans="1:9" ht="12.75">
      <c r="A12" s="272"/>
      <c r="B12" s="273"/>
      <c r="C12" s="207" t="s">
        <v>708</v>
      </c>
      <c r="D12" s="207" t="s">
        <v>692</v>
      </c>
      <c r="E12" s="204" t="s">
        <v>709</v>
      </c>
      <c r="F12" s="195" t="s">
        <v>705</v>
      </c>
      <c r="G12" s="215">
        <v>0</v>
      </c>
      <c r="H12" s="190">
        <f t="shared" si="0"/>
        <v>0</v>
      </c>
      <c r="I12" s="271"/>
    </row>
    <row r="13" spans="1:9" ht="25.5">
      <c r="A13" s="272"/>
      <c r="B13" s="273"/>
      <c r="C13" s="207" t="s">
        <v>710</v>
      </c>
      <c r="D13" s="207" t="s">
        <v>692</v>
      </c>
      <c r="E13" s="204" t="s">
        <v>711</v>
      </c>
      <c r="F13" s="195" t="s">
        <v>705</v>
      </c>
      <c r="G13" s="215">
        <v>0</v>
      </c>
      <c r="H13" s="190">
        <f t="shared" si="0"/>
        <v>0</v>
      </c>
      <c r="I13" s="271"/>
    </row>
    <row r="14" spans="1:9" ht="25.5">
      <c r="A14" s="272"/>
      <c r="B14" s="273"/>
      <c r="C14" s="207" t="s">
        <v>712</v>
      </c>
      <c r="D14" s="207" t="s">
        <v>692</v>
      </c>
      <c r="E14" s="204" t="s">
        <v>713</v>
      </c>
      <c r="F14" s="195" t="s">
        <v>705</v>
      </c>
      <c r="G14" s="215">
        <v>0</v>
      </c>
      <c r="H14" s="190">
        <f t="shared" si="0"/>
        <v>0</v>
      </c>
      <c r="I14" s="271"/>
    </row>
    <row r="15" spans="1:9" ht="12.75">
      <c r="A15" s="274"/>
      <c r="B15" s="275"/>
      <c r="C15" s="207" t="s">
        <v>714</v>
      </c>
      <c r="D15" s="207" t="s">
        <v>692</v>
      </c>
      <c r="E15" s="204" t="s">
        <v>715</v>
      </c>
      <c r="F15" s="195" t="s">
        <v>705</v>
      </c>
      <c r="G15" s="215">
        <v>0</v>
      </c>
      <c r="H15" s="190">
        <f t="shared" si="0"/>
        <v>0</v>
      </c>
      <c r="I15" s="271"/>
    </row>
    <row r="16" spans="1:9" ht="25.5">
      <c r="A16" s="276">
        <v>2</v>
      </c>
      <c r="B16" s="277" t="s">
        <v>716</v>
      </c>
      <c r="C16" s="207" t="s">
        <v>717</v>
      </c>
      <c r="D16" s="207" t="s">
        <v>692</v>
      </c>
      <c r="E16" s="204" t="s">
        <v>718</v>
      </c>
      <c r="F16" s="195" t="s">
        <v>705</v>
      </c>
      <c r="G16" s="215">
        <v>0</v>
      </c>
      <c r="H16" s="190">
        <f t="shared" si="0"/>
        <v>0</v>
      </c>
      <c r="I16" s="271"/>
    </row>
    <row r="17" spans="1:9" ht="12.75">
      <c r="A17" s="276"/>
      <c r="B17" s="277"/>
      <c r="C17" s="207" t="s">
        <v>719</v>
      </c>
      <c r="D17" s="207" t="s">
        <v>692</v>
      </c>
      <c r="E17" s="204" t="s">
        <v>720</v>
      </c>
      <c r="F17" s="195">
        <v>1</v>
      </c>
      <c r="G17" s="215">
        <v>0</v>
      </c>
      <c r="H17" s="190">
        <f t="shared" si="0"/>
        <v>0</v>
      </c>
      <c r="I17" s="271"/>
    </row>
    <row r="18" spans="1:9" ht="12.75">
      <c r="A18" s="276"/>
      <c r="B18" s="278"/>
      <c r="C18" s="207" t="s">
        <v>721</v>
      </c>
      <c r="D18" s="207" t="s">
        <v>692</v>
      </c>
      <c r="E18" s="204" t="s">
        <v>722</v>
      </c>
      <c r="F18" s="195">
        <v>1</v>
      </c>
      <c r="G18" s="215">
        <v>0</v>
      </c>
      <c r="H18" s="190">
        <f t="shared" si="0"/>
        <v>0</v>
      </c>
      <c r="I18" s="271"/>
    </row>
    <row r="19" spans="1:9" ht="25.5">
      <c r="A19" s="276"/>
      <c r="B19" s="278"/>
      <c r="C19" s="207" t="s">
        <v>697</v>
      </c>
      <c r="D19" s="207" t="s">
        <v>692</v>
      </c>
      <c r="E19" s="204" t="s">
        <v>698</v>
      </c>
      <c r="F19" s="195" t="s">
        <v>696</v>
      </c>
      <c r="G19" s="215">
        <v>0</v>
      </c>
      <c r="H19" s="190">
        <f t="shared" si="0"/>
        <v>0</v>
      </c>
      <c r="I19" s="271"/>
    </row>
    <row r="20" spans="1:9" ht="25.5">
      <c r="A20" s="276"/>
      <c r="B20" s="278"/>
      <c r="C20" s="207" t="s">
        <v>699</v>
      </c>
      <c r="D20" s="207" t="s">
        <v>692</v>
      </c>
      <c r="E20" s="204" t="s">
        <v>700</v>
      </c>
      <c r="F20" s="195" t="s">
        <v>696</v>
      </c>
      <c r="G20" s="215">
        <v>0</v>
      </c>
      <c r="H20" s="190">
        <f t="shared" si="0"/>
        <v>0</v>
      </c>
      <c r="I20" s="271"/>
    </row>
    <row r="21" spans="1:9" ht="12.75">
      <c r="A21" s="276"/>
      <c r="B21" s="278"/>
      <c r="C21" s="207" t="s">
        <v>723</v>
      </c>
      <c r="D21" s="207" t="s">
        <v>692</v>
      </c>
      <c r="E21" s="204" t="s">
        <v>702</v>
      </c>
      <c r="F21" s="195" t="s">
        <v>696</v>
      </c>
      <c r="G21" s="215">
        <v>0</v>
      </c>
      <c r="H21" s="190">
        <f t="shared" si="0"/>
        <v>0</v>
      </c>
      <c r="I21" s="271"/>
    </row>
    <row r="22" spans="1:9" ht="25.5">
      <c r="A22" s="276"/>
      <c r="B22" s="278"/>
      <c r="C22" s="207" t="s">
        <v>724</v>
      </c>
      <c r="D22" s="207" t="s">
        <v>692</v>
      </c>
      <c r="E22" s="204" t="s">
        <v>725</v>
      </c>
      <c r="F22" s="195">
        <v>3</v>
      </c>
      <c r="G22" s="215">
        <v>0</v>
      </c>
      <c r="H22" s="190">
        <f t="shared" si="0"/>
        <v>0</v>
      </c>
      <c r="I22" s="271"/>
    </row>
    <row r="23" spans="1:9" ht="25.5">
      <c r="A23" s="276"/>
      <c r="B23" s="278"/>
      <c r="C23" s="207" t="s">
        <v>726</v>
      </c>
      <c r="D23" s="207" t="s">
        <v>692</v>
      </c>
      <c r="E23" s="204" t="s">
        <v>727</v>
      </c>
      <c r="F23" s="195" t="s">
        <v>705</v>
      </c>
      <c r="G23" s="215">
        <v>0</v>
      </c>
      <c r="H23" s="190">
        <f t="shared" si="0"/>
        <v>0</v>
      </c>
      <c r="I23" s="271"/>
    </row>
    <row r="24" spans="1:9" ht="25.5">
      <c r="A24" s="276"/>
      <c r="B24" s="278"/>
      <c r="C24" s="207" t="s">
        <v>728</v>
      </c>
      <c r="D24" s="207" t="s">
        <v>692</v>
      </c>
      <c r="E24" s="204" t="s">
        <v>729</v>
      </c>
      <c r="F24" s="195" t="s">
        <v>705</v>
      </c>
      <c r="G24" s="215">
        <v>0</v>
      </c>
      <c r="H24" s="190">
        <f t="shared" si="0"/>
        <v>0</v>
      </c>
      <c r="I24" s="271"/>
    </row>
    <row r="25" spans="1:9" ht="38.25">
      <c r="A25" s="276"/>
      <c r="B25" s="278"/>
      <c r="C25" s="207" t="s">
        <v>730</v>
      </c>
      <c r="D25" s="207" t="s">
        <v>692</v>
      </c>
      <c r="E25" s="204" t="s">
        <v>731</v>
      </c>
      <c r="F25" s="195" t="s">
        <v>705</v>
      </c>
      <c r="G25" s="215">
        <v>0</v>
      </c>
      <c r="H25" s="190">
        <f t="shared" si="0"/>
        <v>0</v>
      </c>
      <c r="I25" s="271"/>
    </row>
    <row r="26" spans="1:9" ht="38.25">
      <c r="A26" s="276"/>
      <c r="B26" s="278"/>
      <c r="C26" s="207" t="s">
        <v>732</v>
      </c>
      <c r="D26" s="207" t="s">
        <v>692</v>
      </c>
      <c r="E26" s="204" t="s">
        <v>733</v>
      </c>
      <c r="F26" s="195" t="s">
        <v>705</v>
      </c>
      <c r="G26" s="215">
        <v>0</v>
      </c>
      <c r="H26" s="190">
        <f t="shared" si="0"/>
        <v>0</v>
      </c>
      <c r="I26" s="271"/>
    </row>
    <row r="27" spans="1:9" ht="25.5">
      <c r="A27" s="276"/>
      <c r="B27" s="278"/>
      <c r="C27" s="207" t="s">
        <v>703</v>
      </c>
      <c r="D27" s="207" t="s">
        <v>692</v>
      </c>
      <c r="E27" s="204" t="s">
        <v>734</v>
      </c>
      <c r="F27" s="195" t="s">
        <v>705</v>
      </c>
      <c r="G27" s="215">
        <v>0</v>
      </c>
      <c r="H27" s="190">
        <f t="shared" si="0"/>
        <v>0</v>
      </c>
      <c r="I27" s="271"/>
    </row>
    <row r="28" spans="1:9" ht="12.75">
      <c r="A28" s="276"/>
      <c r="B28" s="278"/>
      <c r="C28" s="207" t="s">
        <v>706</v>
      </c>
      <c r="D28" s="207" t="s">
        <v>692</v>
      </c>
      <c r="E28" s="204" t="s">
        <v>707</v>
      </c>
      <c r="F28" s="195" t="s">
        <v>705</v>
      </c>
      <c r="G28" s="215">
        <v>0</v>
      </c>
      <c r="H28" s="190">
        <f t="shared" si="0"/>
        <v>0</v>
      </c>
      <c r="I28" s="271"/>
    </row>
    <row r="29" spans="1:9" ht="12.75">
      <c r="A29" s="276"/>
      <c r="B29" s="278"/>
      <c r="C29" s="207" t="s">
        <v>708</v>
      </c>
      <c r="D29" s="207" t="s">
        <v>692</v>
      </c>
      <c r="E29" s="204" t="s">
        <v>709</v>
      </c>
      <c r="F29" s="195" t="s">
        <v>705</v>
      </c>
      <c r="G29" s="215">
        <v>0</v>
      </c>
      <c r="H29" s="190">
        <f t="shared" si="0"/>
        <v>0</v>
      </c>
      <c r="I29" s="271"/>
    </row>
    <row r="30" spans="1:9" ht="25.5">
      <c r="A30" s="276"/>
      <c r="B30" s="278"/>
      <c r="C30" s="207" t="s">
        <v>710</v>
      </c>
      <c r="D30" s="207" t="s">
        <v>692</v>
      </c>
      <c r="E30" s="204" t="s">
        <v>735</v>
      </c>
      <c r="F30" s="195" t="s">
        <v>705</v>
      </c>
      <c r="G30" s="215">
        <v>0</v>
      </c>
      <c r="H30" s="190">
        <f t="shared" si="0"/>
        <v>0</v>
      </c>
      <c r="I30" s="271"/>
    </row>
    <row r="31" spans="1:9" ht="25.5">
      <c r="A31" s="276"/>
      <c r="B31" s="278"/>
      <c r="C31" s="207" t="s">
        <v>736</v>
      </c>
      <c r="D31" s="207" t="s">
        <v>692</v>
      </c>
      <c r="E31" s="204" t="s">
        <v>737</v>
      </c>
      <c r="F31" s="195" t="s">
        <v>705</v>
      </c>
      <c r="G31" s="215">
        <v>0</v>
      </c>
      <c r="H31" s="190">
        <f t="shared" si="0"/>
        <v>0</v>
      </c>
      <c r="I31" s="271"/>
    </row>
    <row r="32" spans="1:9" ht="12.75">
      <c r="A32" s="276"/>
      <c r="B32" s="278"/>
      <c r="C32" s="207" t="s">
        <v>738</v>
      </c>
      <c r="D32" s="207"/>
      <c r="E32" s="204" t="s">
        <v>739</v>
      </c>
      <c r="F32" s="195" t="s">
        <v>705</v>
      </c>
      <c r="G32" s="215">
        <v>0</v>
      </c>
      <c r="H32" s="190">
        <f t="shared" si="0"/>
        <v>0</v>
      </c>
      <c r="I32" s="271"/>
    </row>
    <row r="33" spans="1:9" ht="12.75">
      <c r="A33" s="279">
        <v>3</v>
      </c>
      <c r="B33" s="280" t="s">
        <v>740</v>
      </c>
      <c r="C33" s="281" t="s">
        <v>741</v>
      </c>
      <c r="D33" s="281" t="s">
        <v>742</v>
      </c>
      <c r="E33" s="207" t="s">
        <v>743</v>
      </c>
      <c r="F33" s="282" t="s">
        <v>705</v>
      </c>
      <c r="G33" s="215">
        <v>0</v>
      </c>
      <c r="H33" s="190">
        <f t="shared" si="0"/>
        <v>0</v>
      </c>
      <c r="I33" s="206"/>
    </row>
    <row r="34" spans="1:9" ht="12.75">
      <c r="A34" s="279">
        <f aca="true" t="shared" si="1" ref="A34:A89">A33+1</f>
        <v>4</v>
      </c>
      <c r="B34" s="283" t="s">
        <v>744</v>
      </c>
      <c r="C34" s="284" t="s">
        <v>745</v>
      </c>
      <c r="D34" s="284" t="s">
        <v>746</v>
      </c>
      <c r="E34" s="207" t="s">
        <v>747</v>
      </c>
      <c r="F34" s="285" t="s">
        <v>705</v>
      </c>
      <c r="G34" s="215">
        <v>0</v>
      </c>
      <c r="H34" s="190">
        <f t="shared" si="0"/>
        <v>0</v>
      </c>
      <c r="I34" s="200"/>
    </row>
    <row r="35" spans="1:9" ht="12.75">
      <c r="A35" s="279">
        <f t="shared" si="1"/>
        <v>5</v>
      </c>
      <c r="B35" s="283" t="s">
        <v>748</v>
      </c>
      <c r="C35" s="284" t="s">
        <v>749</v>
      </c>
      <c r="D35" s="284" t="s">
        <v>750</v>
      </c>
      <c r="E35" s="207" t="s">
        <v>751</v>
      </c>
      <c r="F35" s="285" t="s">
        <v>705</v>
      </c>
      <c r="G35" s="215">
        <v>0</v>
      </c>
      <c r="H35" s="190">
        <f t="shared" si="0"/>
        <v>0</v>
      </c>
      <c r="I35" s="200"/>
    </row>
    <row r="36" spans="1:9" ht="12.75">
      <c r="A36" s="279">
        <f t="shared" si="1"/>
        <v>6</v>
      </c>
      <c r="B36" s="280" t="s">
        <v>752</v>
      </c>
      <c r="C36" s="281" t="s">
        <v>753</v>
      </c>
      <c r="D36" s="281" t="s">
        <v>754</v>
      </c>
      <c r="E36" s="207" t="s">
        <v>755</v>
      </c>
      <c r="F36" s="282">
        <v>2</v>
      </c>
      <c r="G36" s="215">
        <v>0</v>
      </c>
      <c r="H36" s="190">
        <f t="shared" si="0"/>
        <v>0</v>
      </c>
      <c r="I36" s="206"/>
    </row>
    <row r="37" spans="1:9" ht="25.5">
      <c r="A37" s="279">
        <f t="shared" si="1"/>
        <v>7</v>
      </c>
      <c r="B37" s="280" t="s">
        <v>756</v>
      </c>
      <c r="C37" s="281" t="s">
        <v>757</v>
      </c>
      <c r="D37" s="281" t="s">
        <v>758</v>
      </c>
      <c r="E37" s="207" t="s">
        <v>759</v>
      </c>
      <c r="F37" s="282">
        <v>6</v>
      </c>
      <c r="G37" s="215">
        <v>0</v>
      </c>
      <c r="H37" s="190">
        <f t="shared" si="0"/>
        <v>0</v>
      </c>
      <c r="I37" s="206"/>
    </row>
    <row r="38" spans="1:9" ht="12.75">
      <c r="A38" s="279">
        <f t="shared" si="1"/>
        <v>8</v>
      </c>
      <c r="B38" s="283" t="s">
        <v>756</v>
      </c>
      <c r="C38" s="284" t="s">
        <v>760</v>
      </c>
      <c r="D38" s="284" t="s">
        <v>758</v>
      </c>
      <c r="E38" s="286" t="s">
        <v>761</v>
      </c>
      <c r="F38" s="285">
        <v>4</v>
      </c>
      <c r="G38" s="215">
        <v>0</v>
      </c>
      <c r="H38" s="190">
        <f t="shared" si="0"/>
        <v>0</v>
      </c>
      <c r="I38" s="206"/>
    </row>
    <row r="39" spans="1:9" ht="25.5">
      <c r="A39" s="279">
        <f t="shared" si="1"/>
        <v>9</v>
      </c>
      <c r="B39" s="283" t="s">
        <v>756</v>
      </c>
      <c r="C39" s="284" t="s">
        <v>762</v>
      </c>
      <c r="D39" s="284" t="s">
        <v>758</v>
      </c>
      <c r="E39" s="286" t="s">
        <v>763</v>
      </c>
      <c r="F39" s="285" t="s">
        <v>764</v>
      </c>
      <c r="G39" s="215">
        <v>0</v>
      </c>
      <c r="H39" s="190">
        <f t="shared" si="0"/>
        <v>0</v>
      </c>
      <c r="I39" s="206"/>
    </row>
    <row r="40" spans="1:9" ht="12.75">
      <c r="A40" s="279">
        <f t="shared" si="1"/>
        <v>10</v>
      </c>
      <c r="B40" s="283" t="s">
        <v>756</v>
      </c>
      <c r="C40" s="284" t="s">
        <v>765</v>
      </c>
      <c r="D40" s="284" t="s">
        <v>758</v>
      </c>
      <c r="E40" s="286" t="s">
        <v>766</v>
      </c>
      <c r="F40" s="285">
        <v>2</v>
      </c>
      <c r="G40" s="215">
        <v>0</v>
      </c>
      <c r="H40" s="190">
        <f t="shared" si="0"/>
        <v>0</v>
      </c>
      <c r="I40" s="206"/>
    </row>
    <row r="41" spans="1:9" ht="12.75">
      <c r="A41" s="279">
        <f t="shared" si="1"/>
        <v>11</v>
      </c>
      <c r="B41" s="283" t="s">
        <v>756</v>
      </c>
      <c r="C41" s="284" t="s">
        <v>767</v>
      </c>
      <c r="D41" s="284" t="s">
        <v>758</v>
      </c>
      <c r="E41" s="286" t="s">
        <v>768</v>
      </c>
      <c r="F41" s="285">
        <v>2</v>
      </c>
      <c r="G41" s="215">
        <v>0</v>
      </c>
      <c r="H41" s="190">
        <f t="shared" si="0"/>
        <v>0</v>
      </c>
      <c r="I41" s="206"/>
    </row>
    <row r="42" spans="1:9" ht="12.75">
      <c r="A42" s="279">
        <f t="shared" si="1"/>
        <v>12</v>
      </c>
      <c r="B42" s="283" t="s">
        <v>769</v>
      </c>
      <c r="C42" s="284" t="s">
        <v>770</v>
      </c>
      <c r="D42" s="284" t="s">
        <v>758</v>
      </c>
      <c r="E42" s="207" t="s">
        <v>771</v>
      </c>
      <c r="F42" s="285" t="s">
        <v>705</v>
      </c>
      <c r="G42" s="215">
        <v>0</v>
      </c>
      <c r="H42" s="190">
        <f t="shared" si="0"/>
        <v>0</v>
      </c>
      <c r="I42" s="206"/>
    </row>
    <row r="43" spans="1:9" ht="12.75">
      <c r="A43" s="279">
        <f t="shared" si="1"/>
        <v>13</v>
      </c>
      <c r="B43" s="283" t="s">
        <v>772</v>
      </c>
      <c r="C43" s="284" t="s">
        <v>773</v>
      </c>
      <c r="D43" s="284" t="s">
        <v>758</v>
      </c>
      <c r="E43" s="286" t="s">
        <v>774</v>
      </c>
      <c r="F43" s="285" t="s">
        <v>705</v>
      </c>
      <c r="G43" s="215">
        <v>0</v>
      </c>
      <c r="H43" s="190">
        <f t="shared" si="0"/>
        <v>0</v>
      </c>
      <c r="I43" s="206"/>
    </row>
    <row r="44" spans="1:9" ht="12.75">
      <c r="A44" s="279">
        <f t="shared" si="1"/>
        <v>14</v>
      </c>
      <c r="B44" s="283" t="s">
        <v>775</v>
      </c>
      <c r="C44" s="284" t="s">
        <v>776</v>
      </c>
      <c r="D44" s="284" t="s">
        <v>758</v>
      </c>
      <c r="E44" s="286" t="s">
        <v>777</v>
      </c>
      <c r="F44" s="285">
        <v>1</v>
      </c>
      <c r="G44" s="215">
        <v>0</v>
      </c>
      <c r="H44" s="190">
        <f t="shared" si="0"/>
        <v>0</v>
      </c>
      <c r="I44" s="206"/>
    </row>
    <row r="45" spans="1:9" ht="12.75">
      <c r="A45" s="279">
        <f t="shared" si="1"/>
        <v>15</v>
      </c>
      <c r="B45" s="283" t="s">
        <v>772</v>
      </c>
      <c r="C45" s="284" t="s">
        <v>778</v>
      </c>
      <c r="D45" s="284" t="s">
        <v>758</v>
      </c>
      <c r="E45" s="286" t="s">
        <v>779</v>
      </c>
      <c r="F45" s="285">
        <v>3</v>
      </c>
      <c r="G45" s="215">
        <v>0</v>
      </c>
      <c r="H45" s="190">
        <f t="shared" si="0"/>
        <v>0</v>
      </c>
      <c r="I45" s="206"/>
    </row>
    <row r="46" spans="1:9" ht="12.75">
      <c r="A46" s="279">
        <f>A47+1</f>
        <v>17</v>
      </c>
      <c r="B46" s="283" t="s">
        <v>772</v>
      </c>
      <c r="C46" s="284" t="s">
        <v>780</v>
      </c>
      <c r="D46" s="284" t="s">
        <v>758</v>
      </c>
      <c r="E46" s="286" t="s">
        <v>781</v>
      </c>
      <c r="F46" s="285">
        <v>1</v>
      </c>
      <c r="G46" s="215">
        <v>0</v>
      </c>
      <c r="H46" s="190">
        <f t="shared" si="0"/>
        <v>0</v>
      </c>
      <c r="I46" s="206"/>
    </row>
    <row r="47" spans="1:9" ht="12.75">
      <c r="A47" s="279">
        <f>A45+1</f>
        <v>16</v>
      </c>
      <c r="B47" s="283" t="s">
        <v>775</v>
      </c>
      <c r="C47" s="284" t="s">
        <v>782</v>
      </c>
      <c r="D47" s="284" t="s">
        <v>758</v>
      </c>
      <c r="E47" s="286" t="s">
        <v>783</v>
      </c>
      <c r="F47" s="285">
        <v>1</v>
      </c>
      <c r="G47" s="215">
        <v>0</v>
      </c>
      <c r="H47" s="190">
        <f t="shared" si="0"/>
        <v>0</v>
      </c>
      <c r="I47" s="206"/>
    </row>
    <row r="48" spans="1:9" ht="12.75">
      <c r="A48" s="279">
        <f>A46+1</f>
        <v>18</v>
      </c>
      <c r="B48" s="283" t="s">
        <v>784</v>
      </c>
      <c r="C48" s="284" t="s">
        <v>785</v>
      </c>
      <c r="D48" s="284" t="s">
        <v>758</v>
      </c>
      <c r="E48" s="286" t="s">
        <v>786</v>
      </c>
      <c r="F48" s="285" t="s">
        <v>705</v>
      </c>
      <c r="G48" s="215">
        <v>0</v>
      </c>
      <c r="H48" s="190">
        <f t="shared" si="0"/>
        <v>0</v>
      </c>
      <c r="I48" s="206"/>
    </row>
    <row r="49" spans="1:9" ht="25.5">
      <c r="A49" s="279">
        <f t="shared" si="1"/>
        <v>19</v>
      </c>
      <c r="B49" s="283" t="s">
        <v>787</v>
      </c>
      <c r="C49" s="284" t="s">
        <v>788</v>
      </c>
      <c r="D49" s="284" t="s">
        <v>758</v>
      </c>
      <c r="E49" s="286" t="s">
        <v>789</v>
      </c>
      <c r="F49" s="285">
        <v>2</v>
      </c>
      <c r="G49" s="215">
        <v>0</v>
      </c>
      <c r="H49" s="190">
        <f t="shared" si="0"/>
        <v>0</v>
      </c>
      <c r="I49" s="206"/>
    </row>
    <row r="50" spans="1:9" ht="25.5">
      <c r="A50" s="279">
        <f t="shared" si="1"/>
        <v>20</v>
      </c>
      <c r="B50" s="283" t="s">
        <v>790</v>
      </c>
      <c r="C50" s="284" t="s">
        <v>791</v>
      </c>
      <c r="D50" s="284" t="s">
        <v>758</v>
      </c>
      <c r="E50" s="286" t="s">
        <v>792</v>
      </c>
      <c r="F50" s="285">
        <v>2</v>
      </c>
      <c r="G50" s="215">
        <v>0</v>
      </c>
      <c r="H50" s="190">
        <f t="shared" si="0"/>
        <v>0</v>
      </c>
      <c r="I50" s="206"/>
    </row>
    <row r="51" spans="1:9" ht="12.75">
      <c r="A51" s="279">
        <f t="shared" si="1"/>
        <v>21</v>
      </c>
      <c r="B51" s="280" t="s">
        <v>793</v>
      </c>
      <c r="C51" s="281" t="s">
        <v>794</v>
      </c>
      <c r="D51" s="281" t="s">
        <v>758</v>
      </c>
      <c r="E51" s="207" t="s">
        <v>795</v>
      </c>
      <c r="F51" s="282">
        <v>2</v>
      </c>
      <c r="G51" s="215">
        <v>0</v>
      </c>
      <c r="H51" s="190">
        <f t="shared" si="0"/>
        <v>0</v>
      </c>
      <c r="I51" s="206"/>
    </row>
    <row r="52" spans="1:9" ht="12.75">
      <c r="A52" s="279">
        <f t="shared" si="1"/>
        <v>22</v>
      </c>
      <c r="B52" s="280" t="s">
        <v>796</v>
      </c>
      <c r="C52" s="281" t="s">
        <v>797</v>
      </c>
      <c r="D52" s="281" t="s">
        <v>758</v>
      </c>
      <c r="E52" s="207" t="s">
        <v>798</v>
      </c>
      <c r="F52" s="282" t="s">
        <v>705</v>
      </c>
      <c r="G52" s="215">
        <v>0</v>
      </c>
      <c r="H52" s="190">
        <f t="shared" si="0"/>
        <v>0</v>
      </c>
      <c r="I52" s="206"/>
    </row>
    <row r="53" spans="1:9" ht="25.5">
      <c r="A53" s="279">
        <f t="shared" si="1"/>
        <v>23</v>
      </c>
      <c r="B53" s="280" t="s">
        <v>799</v>
      </c>
      <c r="C53" s="281" t="s">
        <v>800</v>
      </c>
      <c r="D53" s="281" t="s">
        <v>758</v>
      </c>
      <c r="E53" s="207" t="s">
        <v>801</v>
      </c>
      <c r="F53" s="282">
        <v>2</v>
      </c>
      <c r="G53" s="215">
        <v>0</v>
      </c>
      <c r="H53" s="190">
        <f t="shared" si="0"/>
        <v>0</v>
      </c>
      <c r="I53" s="206"/>
    </row>
    <row r="54" spans="1:9" ht="25.5">
      <c r="A54" s="287">
        <f t="shared" si="1"/>
        <v>24</v>
      </c>
      <c r="B54" s="280" t="s">
        <v>802</v>
      </c>
      <c r="C54" s="281" t="s">
        <v>803</v>
      </c>
      <c r="D54" s="281" t="s">
        <v>758</v>
      </c>
      <c r="E54" s="281" t="s">
        <v>804</v>
      </c>
      <c r="F54" s="282" t="s">
        <v>705</v>
      </c>
      <c r="G54" s="299">
        <v>0</v>
      </c>
      <c r="H54" s="288">
        <f t="shared" si="0"/>
        <v>0</v>
      </c>
      <c r="I54" s="202"/>
    </row>
    <row r="55" spans="1:9" ht="12.75">
      <c r="A55" s="287">
        <f t="shared" si="1"/>
        <v>25</v>
      </c>
      <c r="B55" s="280" t="s">
        <v>799</v>
      </c>
      <c r="C55" s="281" t="s">
        <v>805</v>
      </c>
      <c r="D55" s="281" t="s">
        <v>758</v>
      </c>
      <c r="E55" s="281" t="s">
        <v>806</v>
      </c>
      <c r="F55" s="282" t="s">
        <v>705</v>
      </c>
      <c r="G55" s="299">
        <v>0</v>
      </c>
      <c r="H55" s="288">
        <f t="shared" si="0"/>
        <v>0</v>
      </c>
      <c r="I55" s="202"/>
    </row>
    <row r="56" spans="1:9" ht="12.75">
      <c r="A56" s="287">
        <f t="shared" si="1"/>
        <v>26</v>
      </c>
      <c r="B56" s="280" t="s">
        <v>799</v>
      </c>
      <c r="C56" s="281" t="s">
        <v>807</v>
      </c>
      <c r="D56" s="281" t="s">
        <v>758</v>
      </c>
      <c r="E56" s="281" t="s">
        <v>808</v>
      </c>
      <c r="F56" s="282" t="s">
        <v>705</v>
      </c>
      <c r="G56" s="299">
        <v>0</v>
      </c>
      <c r="H56" s="288">
        <f t="shared" si="0"/>
        <v>0</v>
      </c>
      <c r="I56" s="202"/>
    </row>
    <row r="57" spans="1:9" ht="12.75">
      <c r="A57" s="287">
        <f t="shared" si="1"/>
        <v>27</v>
      </c>
      <c r="B57" s="280" t="s">
        <v>809</v>
      </c>
      <c r="C57" s="281" t="s">
        <v>810</v>
      </c>
      <c r="D57" s="281" t="s">
        <v>758</v>
      </c>
      <c r="E57" s="281" t="s">
        <v>811</v>
      </c>
      <c r="F57" s="282" t="s">
        <v>705</v>
      </c>
      <c r="G57" s="299">
        <v>0</v>
      </c>
      <c r="H57" s="288">
        <f t="shared" si="0"/>
        <v>0</v>
      </c>
      <c r="I57" s="202"/>
    </row>
    <row r="58" spans="1:9" ht="12.75">
      <c r="A58" s="287">
        <f t="shared" si="1"/>
        <v>28</v>
      </c>
      <c r="B58" s="280" t="s">
        <v>812</v>
      </c>
      <c r="C58" s="281" t="s">
        <v>813</v>
      </c>
      <c r="D58" s="281" t="s">
        <v>758</v>
      </c>
      <c r="E58" s="281" t="s">
        <v>814</v>
      </c>
      <c r="F58" s="282" t="s">
        <v>705</v>
      </c>
      <c r="G58" s="299">
        <v>0</v>
      </c>
      <c r="H58" s="288">
        <f t="shared" si="0"/>
        <v>0</v>
      </c>
      <c r="I58" s="202"/>
    </row>
    <row r="59" spans="1:9" ht="12.75">
      <c r="A59" s="287">
        <f t="shared" si="1"/>
        <v>29</v>
      </c>
      <c r="B59" s="283" t="s">
        <v>812</v>
      </c>
      <c r="C59" s="284" t="s">
        <v>815</v>
      </c>
      <c r="D59" s="284" t="s">
        <v>758</v>
      </c>
      <c r="E59" s="284" t="s">
        <v>816</v>
      </c>
      <c r="F59" s="285" t="s">
        <v>705</v>
      </c>
      <c r="G59" s="299">
        <v>0</v>
      </c>
      <c r="H59" s="288">
        <f t="shared" si="0"/>
        <v>0</v>
      </c>
      <c r="I59" s="196"/>
    </row>
    <row r="60" spans="1:9" ht="12.75">
      <c r="A60" s="287">
        <f t="shared" si="1"/>
        <v>30</v>
      </c>
      <c r="B60" s="283" t="s">
        <v>817</v>
      </c>
      <c r="C60" s="284" t="s">
        <v>818</v>
      </c>
      <c r="D60" s="284" t="s">
        <v>758</v>
      </c>
      <c r="E60" s="284" t="s">
        <v>819</v>
      </c>
      <c r="F60" s="285" t="s">
        <v>705</v>
      </c>
      <c r="G60" s="299">
        <v>0</v>
      </c>
      <c r="H60" s="288">
        <f t="shared" si="0"/>
        <v>0</v>
      </c>
      <c r="I60" s="196"/>
    </row>
    <row r="61" spans="1:9" ht="12.75">
      <c r="A61" s="287">
        <f t="shared" si="1"/>
        <v>31</v>
      </c>
      <c r="B61" s="283" t="s">
        <v>820</v>
      </c>
      <c r="C61" s="284" t="s">
        <v>821</v>
      </c>
      <c r="D61" s="284" t="s">
        <v>758</v>
      </c>
      <c r="E61" s="284" t="s">
        <v>822</v>
      </c>
      <c r="F61" s="285">
        <v>2</v>
      </c>
      <c r="G61" s="299">
        <v>0</v>
      </c>
      <c r="H61" s="288">
        <f t="shared" si="0"/>
        <v>0</v>
      </c>
      <c r="I61" s="196"/>
    </row>
    <row r="62" spans="1:9" ht="12.75">
      <c r="A62" s="287">
        <f t="shared" si="1"/>
        <v>32</v>
      </c>
      <c r="B62" s="283" t="s">
        <v>823</v>
      </c>
      <c r="C62" s="284" t="s">
        <v>824</v>
      </c>
      <c r="D62" s="284" t="s">
        <v>825</v>
      </c>
      <c r="E62" s="284" t="s">
        <v>826</v>
      </c>
      <c r="F62" s="285" t="s">
        <v>705</v>
      </c>
      <c r="G62" s="299">
        <v>0</v>
      </c>
      <c r="H62" s="288">
        <f>F62*G62</f>
        <v>0</v>
      </c>
      <c r="I62" s="196"/>
    </row>
    <row r="63" spans="1:9" ht="12.75">
      <c r="A63" s="287">
        <f t="shared" si="1"/>
        <v>33</v>
      </c>
      <c r="B63" s="283" t="s">
        <v>827</v>
      </c>
      <c r="C63" s="284" t="s">
        <v>828</v>
      </c>
      <c r="D63" s="284" t="s">
        <v>758</v>
      </c>
      <c r="E63" s="284" t="s">
        <v>829</v>
      </c>
      <c r="F63" s="285" t="s">
        <v>705</v>
      </c>
      <c r="G63" s="299">
        <v>0</v>
      </c>
      <c r="H63" s="288">
        <f t="shared" si="0"/>
        <v>0</v>
      </c>
      <c r="I63" s="196"/>
    </row>
    <row r="64" spans="1:9" ht="25.5">
      <c r="A64" s="287">
        <f t="shared" si="1"/>
        <v>34</v>
      </c>
      <c r="B64" s="283" t="s">
        <v>830</v>
      </c>
      <c r="C64" s="284" t="s">
        <v>831</v>
      </c>
      <c r="D64" s="284" t="s">
        <v>758</v>
      </c>
      <c r="E64" s="284" t="s">
        <v>832</v>
      </c>
      <c r="F64" s="285">
        <v>2</v>
      </c>
      <c r="G64" s="299">
        <v>0</v>
      </c>
      <c r="H64" s="288">
        <f t="shared" si="0"/>
        <v>0</v>
      </c>
      <c r="I64" s="196"/>
    </row>
    <row r="65" spans="1:9" ht="12.75">
      <c r="A65" s="287"/>
      <c r="B65" s="289" t="s">
        <v>833</v>
      </c>
      <c r="C65" s="290" t="s">
        <v>834</v>
      </c>
      <c r="D65" s="284" t="s">
        <v>758</v>
      </c>
      <c r="E65" s="284" t="s">
        <v>771</v>
      </c>
      <c r="F65" s="291" t="s">
        <v>705</v>
      </c>
      <c r="G65" s="299">
        <v>0</v>
      </c>
      <c r="H65" s="288">
        <f t="shared" si="0"/>
        <v>0</v>
      </c>
      <c r="I65" s="196"/>
    </row>
    <row r="66" spans="1:9" ht="12.75">
      <c r="A66" s="287">
        <f>A64+1</f>
        <v>35</v>
      </c>
      <c r="B66" s="283" t="s">
        <v>835</v>
      </c>
      <c r="C66" s="284" t="s">
        <v>836</v>
      </c>
      <c r="D66" s="284" t="s">
        <v>837</v>
      </c>
      <c r="E66" s="284" t="s">
        <v>838</v>
      </c>
      <c r="F66" s="285" t="s">
        <v>705</v>
      </c>
      <c r="G66" s="299">
        <v>0</v>
      </c>
      <c r="H66" s="288">
        <f t="shared" si="0"/>
        <v>0</v>
      </c>
      <c r="I66" s="196"/>
    </row>
    <row r="67" spans="1:9" ht="12.75">
      <c r="A67" s="287">
        <f>A66+1</f>
        <v>36</v>
      </c>
      <c r="B67" s="283" t="s">
        <v>839</v>
      </c>
      <c r="C67" s="284" t="s">
        <v>840</v>
      </c>
      <c r="D67" s="284" t="s">
        <v>837</v>
      </c>
      <c r="E67" s="284" t="s">
        <v>841</v>
      </c>
      <c r="F67" s="285" t="s">
        <v>705</v>
      </c>
      <c r="G67" s="299">
        <v>0</v>
      </c>
      <c r="H67" s="288">
        <f>F67*G67</f>
        <v>0</v>
      </c>
      <c r="I67" s="196"/>
    </row>
    <row r="68" spans="1:9" ht="25.5">
      <c r="A68" s="287">
        <f>A67+1</f>
        <v>37</v>
      </c>
      <c r="B68" s="283" t="s">
        <v>842</v>
      </c>
      <c r="C68" s="284" t="s">
        <v>843</v>
      </c>
      <c r="D68" s="284" t="s">
        <v>844</v>
      </c>
      <c r="E68" s="284" t="s">
        <v>845</v>
      </c>
      <c r="F68" s="285">
        <v>2</v>
      </c>
      <c r="G68" s="299">
        <v>0</v>
      </c>
      <c r="H68" s="288">
        <f aca="true" t="shared" si="2" ref="H68:H89">F68*G68</f>
        <v>0</v>
      </c>
      <c r="I68" s="196"/>
    </row>
    <row r="69" spans="1:9" ht="12.75">
      <c r="A69" s="287">
        <f t="shared" si="1"/>
        <v>38</v>
      </c>
      <c r="B69" s="283" t="s">
        <v>846</v>
      </c>
      <c r="C69" s="284" t="s">
        <v>847</v>
      </c>
      <c r="D69" s="284" t="s">
        <v>844</v>
      </c>
      <c r="E69" s="284" t="s">
        <v>848</v>
      </c>
      <c r="F69" s="285" t="s">
        <v>705</v>
      </c>
      <c r="G69" s="299">
        <v>0</v>
      </c>
      <c r="H69" s="288">
        <f t="shared" si="2"/>
        <v>0</v>
      </c>
      <c r="I69" s="196"/>
    </row>
    <row r="70" spans="1:9" ht="12.75">
      <c r="A70" s="287">
        <f t="shared" si="1"/>
        <v>39</v>
      </c>
      <c r="B70" s="283" t="s">
        <v>849</v>
      </c>
      <c r="C70" s="284" t="s">
        <v>850</v>
      </c>
      <c r="D70" s="284" t="s">
        <v>851</v>
      </c>
      <c r="E70" s="284" t="s">
        <v>852</v>
      </c>
      <c r="F70" s="285" t="s">
        <v>696</v>
      </c>
      <c r="G70" s="299">
        <v>0</v>
      </c>
      <c r="H70" s="288">
        <f t="shared" si="2"/>
        <v>0</v>
      </c>
      <c r="I70" s="196"/>
    </row>
    <row r="71" spans="1:9" ht="12.75">
      <c r="A71" s="287">
        <f t="shared" si="1"/>
        <v>40</v>
      </c>
      <c r="B71" s="292" t="s">
        <v>853</v>
      </c>
      <c r="C71" s="284" t="s">
        <v>854</v>
      </c>
      <c r="D71" s="284" t="s">
        <v>855</v>
      </c>
      <c r="E71" s="284" t="s">
        <v>856</v>
      </c>
      <c r="F71" s="285" t="s">
        <v>705</v>
      </c>
      <c r="G71" s="299">
        <v>0</v>
      </c>
      <c r="H71" s="288">
        <f t="shared" si="2"/>
        <v>0</v>
      </c>
      <c r="I71" s="293"/>
    </row>
    <row r="72" spans="1:9" ht="12.75">
      <c r="A72" s="287">
        <f t="shared" si="1"/>
        <v>41</v>
      </c>
      <c r="B72" s="292" t="s">
        <v>857</v>
      </c>
      <c r="C72" s="284" t="s">
        <v>858</v>
      </c>
      <c r="D72" s="284" t="s">
        <v>855</v>
      </c>
      <c r="E72" s="284" t="s">
        <v>859</v>
      </c>
      <c r="F72" s="285">
        <v>2</v>
      </c>
      <c r="G72" s="299">
        <v>0</v>
      </c>
      <c r="H72" s="288">
        <f t="shared" si="2"/>
        <v>0</v>
      </c>
      <c r="I72" s="293"/>
    </row>
    <row r="73" spans="1:9" ht="12.75">
      <c r="A73" s="287">
        <f t="shared" si="1"/>
        <v>42</v>
      </c>
      <c r="B73" s="292" t="s">
        <v>860</v>
      </c>
      <c r="C73" s="284" t="s">
        <v>861</v>
      </c>
      <c r="D73" s="284" t="s">
        <v>855</v>
      </c>
      <c r="E73" s="284" t="s">
        <v>862</v>
      </c>
      <c r="F73" s="285">
        <v>2</v>
      </c>
      <c r="G73" s="299">
        <v>0</v>
      </c>
      <c r="H73" s="288">
        <f t="shared" si="2"/>
        <v>0</v>
      </c>
      <c r="I73" s="293"/>
    </row>
    <row r="74" spans="1:9" ht="12.75">
      <c r="A74" s="287">
        <f t="shared" si="1"/>
        <v>43</v>
      </c>
      <c r="B74" s="283" t="s">
        <v>863</v>
      </c>
      <c r="C74" s="284" t="s">
        <v>864</v>
      </c>
      <c r="D74" s="284" t="s">
        <v>855</v>
      </c>
      <c r="E74" s="284" t="s">
        <v>865</v>
      </c>
      <c r="F74" s="285" t="s">
        <v>705</v>
      </c>
      <c r="G74" s="299">
        <v>0</v>
      </c>
      <c r="H74" s="288">
        <f t="shared" si="2"/>
        <v>0</v>
      </c>
      <c r="I74" s="293"/>
    </row>
    <row r="75" spans="1:9" ht="12.75">
      <c r="A75" s="287">
        <f t="shared" si="1"/>
        <v>44</v>
      </c>
      <c r="B75" s="283" t="s">
        <v>866</v>
      </c>
      <c r="C75" s="284" t="s">
        <v>867</v>
      </c>
      <c r="D75" s="284" t="s">
        <v>855</v>
      </c>
      <c r="E75" s="284" t="s">
        <v>868</v>
      </c>
      <c r="F75" s="285" t="s">
        <v>705</v>
      </c>
      <c r="G75" s="299">
        <v>0</v>
      </c>
      <c r="H75" s="288">
        <f t="shared" si="2"/>
        <v>0</v>
      </c>
      <c r="I75" s="293"/>
    </row>
    <row r="76" spans="1:9" ht="12.75">
      <c r="A76" s="287">
        <f t="shared" si="1"/>
        <v>45</v>
      </c>
      <c r="B76" s="283" t="s">
        <v>869</v>
      </c>
      <c r="C76" s="284" t="s">
        <v>870</v>
      </c>
      <c r="D76" s="284" t="s">
        <v>855</v>
      </c>
      <c r="E76" s="284" t="s">
        <v>871</v>
      </c>
      <c r="F76" s="285" t="s">
        <v>705</v>
      </c>
      <c r="G76" s="299">
        <v>0</v>
      </c>
      <c r="H76" s="288">
        <f t="shared" si="2"/>
        <v>0</v>
      </c>
      <c r="I76" s="293"/>
    </row>
    <row r="77" spans="1:9" ht="25.5">
      <c r="A77" s="287">
        <f t="shared" si="1"/>
        <v>46</v>
      </c>
      <c r="B77" s="283" t="s">
        <v>872</v>
      </c>
      <c r="C77" s="284" t="s">
        <v>873</v>
      </c>
      <c r="D77" s="196"/>
      <c r="E77" s="284" t="s">
        <v>874</v>
      </c>
      <c r="F77" s="285" t="s">
        <v>705</v>
      </c>
      <c r="G77" s="299">
        <v>0</v>
      </c>
      <c r="H77" s="288">
        <f t="shared" si="2"/>
        <v>0</v>
      </c>
      <c r="I77" s="293"/>
    </row>
    <row r="78" spans="1:9" ht="25.5">
      <c r="A78" s="279">
        <f t="shared" si="1"/>
        <v>47</v>
      </c>
      <c r="B78" s="283" t="s">
        <v>875</v>
      </c>
      <c r="C78" s="284" t="s">
        <v>876</v>
      </c>
      <c r="D78" s="284" t="s">
        <v>877</v>
      </c>
      <c r="E78" s="286" t="s">
        <v>878</v>
      </c>
      <c r="F78" s="285">
        <v>2</v>
      </c>
      <c r="G78" s="215">
        <v>0</v>
      </c>
      <c r="H78" s="190">
        <f t="shared" si="2"/>
        <v>0</v>
      </c>
      <c r="I78" s="200"/>
    </row>
    <row r="79" spans="1:9" ht="25.5">
      <c r="A79" s="279">
        <f t="shared" si="1"/>
        <v>48</v>
      </c>
      <c r="B79" s="292" t="s">
        <v>879</v>
      </c>
      <c r="C79" s="284" t="s">
        <v>880</v>
      </c>
      <c r="D79" s="284" t="s">
        <v>881</v>
      </c>
      <c r="E79" s="284"/>
      <c r="F79" s="285" t="s">
        <v>882</v>
      </c>
      <c r="G79" s="215">
        <v>0</v>
      </c>
      <c r="H79" s="190">
        <f t="shared" si="2"/>
        <v>0</v>
      </c>
      <c r="I79" s="200"/>
    </row>
    <row r="80" spans="1:9" ht="25.5">
      <c r="A80" s="279">
        <f t="shared" si="1"/>
        <v>49</v>
      </c>
      <c r="B80" s="292" t="s">
        <v>879</v>
      </c>
      <c r="C80" s="284" t="s">
        <v>883</v>
      </c>
      <c r="D80" s="284" t="s">
        <v>881</v>
      </c>
      <c r="E80" s="284"/>
      <c r="F80" s="285" t="s">
        <v>696</v>
      </c>
      <c r="G80" s="215">
        <v>0</v>
      </c>
      <c r="H80" s="190">
        <f t="shared" si="2"/>
        <v>0</v>
      </c>
      <c r="I80" s="200"/>
    </row>
    <row r="81" spans="1:9" ht="25.5">
      <c r="A81" s="279">
        <f t="shared" si="1"/>
        <v>50</v>
      </c>
      <c r="B81" s="294" t="s">
        <v>879</v>
      </c>
      <c r="C81" s="281" t="s">
        <v>884</v>
      </c>
      <c r="D81" s="281" t="s">
        <v>881</v>
      </c>
      <c r="E81" s="281"/>
      <c r="F81" s="282">
        <v>47</v>
      </c>
      <c r="G81" s="215">
        <v>0</v>
      </c>
      <c r="H81" s="190">
        <f t="shared" si="2"/>
        <v>0</v>
      </c>
      <c r="I81" s="206"/>
    </row>
    <row r="82" spans="1:9" ht="12.75">
      <c r="A82" s="279">
        <f t="shared" si="1"/>
        <v>51</v>
      </c>
      <c r="B82" s="202" t="s">
        <v>879</v>
      </c>
      <c r="C82" s="281" t="s">
        <v>885</v>
      </c>
      <c r="D82" s="281" t="s">
        <v>886</v>
      </c>
      <c r="E82" s="281"/>
      <c r="F82" s="282">
        <v>7</v>
      </c>
      <c r="G82" s="215">
        <v>0</v>
      </c>
      <c r="H82" s="190">
        <f t="shared" si="2"/>
        <v>0</v>
      </c>
      <c r="I82" s="206"/>
    </row>
    <row r="83" spans="1:9" ht="25.5">
      <c r="A83" s="279">
        <f t="shared" si="1"/>
        <v>52</v>
      </c>
      <c r="B83" s="202" t="s">
        <v>879</v>
      </c>
      <c r="C83" s="281" t="s">
        <v>887</v>
      </c>
      <c r="D83" s="281" t="s">
        <v>881</v>
      </c>
      <c r="E83" s="281"/>
      <c r="F83" s="282" t="s">
        <v>696</v>
      </c>
      <c r="G83" s="215">
        <v>0</v>
      </c>
      <c r="H83" s="190">
        <f t="shared" si="2"/>
        <v>0</v>
      </c>
      <c r="I83" s="206"/>
    </row>
    <row r="84" spans="1:9" ht="25.5">
      <c r="A84" s="279">
        <f t="shared" si="1"/>
        <v>53</v>
      </c>
      <c r="B84" s="202" t="s">
        <v>879</v>
      </c>
      <c r="C84" s="281" t="s">
        <v>888</v>
      </c>
      <c r="D84" s="281" t="s">
        <v>881</v>
      </c>
      <c r="E84" s="281"/>
      <c r="F84" s="282">
        <v>9</v>
      </c>
      <c r="G84" s="215">
        <v>0</v>
      </c>
      <c r="H84" s="190">
        <f t="shared" si="2"/>
        <v>0</v>
      </c>
      <c r="I84" s="206"/>
    </row>
    <row r="85" spans="1:9" ht="25.5">
      <c r="A85" s="279">
        <f t="shared" si="1"/>
        <v>54</v>
      </c>
      <c r="B85" s="202" t="s">
        <v>879</v>
      </c>
      <c r="C85" s="281" t="s">
        <v>889</v>
      </c>
      <c r="D85" s="281" t="s">
        <v>881</v>
      </c>
      <c r="E85" s="281"/>
      <c r="F85" s="282">
        <v>3</v>
      </c>
      <c r="G85" s="215">
        <v>0</v>
      </c>
      <c r="H85" s="190">
        <f t="shared" si="2"/>
        <v>0</v>
      </c>
      <c r="I85" s="206"/>
    </row>
    <row r="86" spans="1:9" ht="25.5">
      <c r="A86" s="279">
        <f t="shared" si="1"/>
        <v>55</v>
      </c>
      <c r="B86" s="202" t="s">
        <v>890</v>
      </c>
      <c r="C86" s="281" t="s">
        <v>891</v>
      </c>
      <c r="D86" s="281" t="s">
        <v>881</v>
      </c>
      <c r="E86" s="281"/>
      <c r="F86" s="282">
        <v>1</v>
      </c>
      <c r="G86" s="215">
        <v>0</v>
      </c>
      <c r="H86" s="190">
        <f t="shared" si="2"/>
        <v>0</v>
      </c>
      <c r="I86" s="206"/>
    </row>
    <row r="87" spans="1:9" ht="25.5">
      <c r="A87" s="279">
        <f t="shared" si="1"/>
        <v>56</v>
      </c>
      <c r="B87" s="207" t="s">
        <v>892</v>
      </c>
      <c r="C87" s="207" t="s">
        <v>893</v>
      </c>
      <c r="D87" s="281"/>
      <c r="E87" s="281"/>
      <c r="F87" s="282">
        <v>1</v>
      </c>
      <c r="G87" s="215">
        <v>0</v>
      </c>
      <c r="H87" s="190">
        <f t="shared" si="2"/>
        <v>0</v>
      </c>
      <c r="I87" s="206"/>
    </row>
    <row r="88" spans="1:9" ht="25.5">
      <c r="A88" s="279">
        <f t="shared" si="1"/>
        <v>57</v>
      </c>
      <c r="B88" s="202" t="s">
        <v>894</v>
      </c>
      <c r="C88" s="281"/>
      <c r="D88" s="281"/>
      <c r="E88" s="281"/>
      <c r="F88" s="282">
        <v>1</v>
      </c>
      <c r="G88" s="215">
        <v>0</v>
      </c>
      <c r="H88" s="190">
        <f t="shared" si="2"/>
        <v>0</v>
      </c>
      <c r="I88" s="206"/>
    </row>
    <row r="89" spans="1:9" ht="12.75">
      <c r="A89" s="279">
        <f t="shared" si="1"/>
        <v>58</v>
      </c>
      <c r="B89" s="207" t="s">
        <v>895</v>
      </c>
      <c r="C89" s="207" t="s">
        <v>896</v>
      </c>
      <c r="D89" s="281"/>
      <c r="E89" s="281"/>
      <c r="F89" s="295">
        <v>0.05</v>
      </c>
      <c r="G89" s="190">
        <f>SUM(H5:H88)</f>
        <v>0</v>
      </c>
      <c r="H89" s="190">
        <f t="shared" si="2"/>
        <v>0</v>
      </c>
      <c r="I89" s="206"/>
    </row>
    <row r="90" spans="1:8" ht="12.75">
      <c r="A90" s="296"/>
      <c r="E90" s="297"/>
      <c r="F90" s="209"/>
      <c r="G90" s="298" t="s">
        <v>666</v>
      </c>
      <c r="H90" s="212">
        <f>SUM(H5:H89)</f>
        <v>0</v>
      </c>
    </row>
  </sheetData>
  <sheetProtection password="CF87" sheet="1"/>
  <mergeCells count="5">
    <mergeCell ref="B3:I3"/>
    <mergeCell ref="A5:A15"/>
    <mergeCell ref="B5:B15"/>
    <mergeCell ref="A16:A32"/>
    <mergeCell ref="B16:B3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9" tint="0.5999900102615356"/>
  </sheetPr>
  <dimension ref="A2:I42"/>
  <sheetViews>
    <sheetView zoomScalePageLayoutView="0" workbookViewId="0" topLeftCell="A1">
      <selection activeCell="G43" sqref="G43"/>
    </sheetView>
  </sheetViews>
  <sheetFormatPr defaultColWidth="9.140625" defaultRowHeight="12.75"/>
  <cols>
    <col min="1" max="1" width="6.57421875" style="229" bestFit="1" customWidth="1"/>
    <col min="2" max="2" width="37.140625" style="230" customWidth="1"/>
    <col min="3" max="3" width="24.28125" style="230" customWidth="1"/>
    <col min="4" max="4" width="15.140625" style="230" bestFit="1" customWidth="1"/>
    <col min="5" max="5" width="13.28125" style="230" customWidth="1"/>
    <col min="6" max="6" width="12.421875" style="231" customWidth="1"/>
    <col min="7" max="8" width="12.421875" style="234" customWidth="1"/>
    <col min="9" max="9" width="12.421875" style="230" customWidth="1"/>
    <col min="10" max="16384" width="9.140625" style="174" customWidth="1"/>
  </cols>
  <sheetData>
    <row r="2" spans="1:9" ht="12.75">
      <c r="A2" s="217" t="s">
        <v>897</v>
      </c>
      <c r="B2" s="218" t="s">
        <v>898</v>
      </c>
      <c r="C2" s="218"/>
      <c r="D2" s="218"/>
      <c r="E2" s="218"/>
      <c r="F2" s="218"/>
      <c r="G2" s="218"/>
      <c r="H2" s="218"/>
      <c r="I2" s="218"/>
    </row>
    <row r="3" spans="1:9" ht="25.5">
      <c r="A3" s="219" t="s">
        <v>681</v>
      </c>
      <c r="B3" s="220" t="s">
        <v>682</v>
      </c>
      <c r="C3" s="220" t="s">
        <v>683</v>
      </c>
      <c r="D3" s="220" t="s">
        <v>684</v>
      </c>
      <c r="E3" s="221" t="s">
        <v>685</v>
      </c>
      <c r="F3" s="219" t="s">
        <v>899</v>
      </c>
      <c r="G3" s="222" t="s">
        <v>900</v>
      </c>
      <c r="H3" s="222" t="s">
        <v>688</v>
      </c>
      <c r="I3" s="223" t="s">
        <v>689</v>
      </c>
    </row>
    <row r="4" spans="1:9" ht="25.5">
      <c r="A4" s="219">
        <v>1</v>
      </c>
      <c r="B4" s="206" t="s">
        <v>901</v>
      </c>
      <c r="C4" s="224" t="s">
        <v>902</v>
      </c>
      <c r="D4" s="224" t="s">
        <v>903</v>
      </c>
      <c r="E4" s="224" t="s">
        <v>904</v>
      </c>
      <c r="F4" s="225">
        <v>0</v>
      </c>
      <c r="G4" s="235">
        <v>0</v>
      </c>
      <c r="H4" s="226">
        <f>F4*G4</f>
        <v>0</v>
      </c>
      <c r="I4" s="227" t="s">
        <v>905</v>
      </c>
    </row>
    <row r="5" spans="1:9" ht="12.75">
      <c r="A5" s="219">
        <f aca="true" t="shared" si="0" ref="A5:A19">A4+1</f>
        <v>2</v>
      </c>
      <c r="B5" s="207" t="s">
        <v>906</v>
      </c>
      <c r="C5" s="224" t="s">
        <v>907</v>
      </c>
      <c r="D5" s="224" t="s">
        <v>903</v>
      </c>
      <c r="E5" s="224" t="s">
        <v>908</v>
      </c>
      <c r="F5" s="225">
        <v>15</v>
      </c>
      <c r="G5" s="235">
        <v>0</v>
      </c>
      <c r="H5" s="226">
        <f>F5*G5</f>
        <v>0</v>
      </c>
      <c r="I5" s="227"/>
    </row>
    <row r="6" spans="1:9" ht="12.75">
      <c r="A6" s="219">
        <f t="shared" si="0"/>
        <v>3</v>
      </c>
      <c r="B6" s="207" t="s">
        <v>909</v>
      </c>
      <c r="C6" s="224" t="s">
        <v>907</v>
      </c>
      <c r="D6" s="224" t="s">
        <v>903</v>
      </c>
      <c r="E6" s="224" t="s">
        <v>910</v>
      </c>
      <c r="F6" s="225">
        <v>15</v>
      </c>
      <c r="G6" s="235">
        <v>0</v>
      </c>
      <c r="H6" s="226">
        <f aca="true" t="shared" si="1" ref="H6:H19">F6*G6</f>
        <v>0</v>
      </c>
      <c r="I6" s="227"/>
    </row>
    <row r="7" spans="1:9" ht="12.75">
      <c r="A7" s="219">
        <f t="shared" si="0"/>
        <v>4</v>
      </c>
      <c r="B7" s="207" t="s">
        <v>911</v>
      </c>
      <c r="C7" s="224" t="s">
        <v>907</v>
      </c>
      <c r="D7" s="224" t="s">
        <v>903</v>
      </c>
      <c r="E7" s="224" t="s">
        <v>912</v>
      </c>
      <c r="F7" s="225">
        <v>15</v>
      </c>
      <c r="G7" s="235">
        <v>0</v>
      </c>
      <c r="H7" s="226">
        <f t="shared" si="1"/>
        <v>0</v>
      </c>
      <c r="I7" s="227"/>
    </row>
    <row r="8" spans="1:9" ht="12.75">
      <c r="A8" s="219">
        <f t="shared" si="0"/>
        <v>5</v>
      </c>
      <c r="B8" s="207" t="s">
        <v>913</v>
      </c>
      <c r="C8" s="224" t="s">
        <v>914</v>
      </c>
      <c r="D8" s="224" t="s">
        <v>903</v>
      </c>
      <c r="E8" s="224" t="s">
        <v>915</v>
      </c>
      <c r="F8" s="225">
        <v>20</v>
      </c>
      <c r="G8" s="235">
        <v>0</v>
      </c>
      <c r="H8" s="226">
        <f t="shared" si="1"/>
        <v>0</v>
      </c>
      <c r="I8" s="227"/>
    </row>
    <row r="9" spans="1:9" ht="12.75">
      <c r="A9" s="219">
        <f t="shared" si="0"/>
        <v>6</v>
      </c>
      <c r="B9" s="207" t="s">
        <v>916</v>
      </c>
      <c r="C9" s="224" t="s">
        <v>914</v>
      </c>
      <c r="D9" s="224" t="s">
        <v>903</v>
      </c>
      <c r="E9" s="224" t="s">
        <v>917</v>
      </c>
      <c r="F9" s="225">
        <v>20</v>
      </c>
      <c r="G9" s="235">
        <v>0</v>
      </c>
      <c r="H9" s="226">
        <f t="shared" si="1"/>
        <v>0</v>
      </c>
      <c r="I9" s="227"/>
    </row>
    <row r="10" spans="1:9" ht="12.75">
      <c r="A10" s="219">
        <f t="shared" si="0"/>
        <v>7</v>
      </c>
      <c r="B10" s="207" t="s">
        <v>918</v>
      </c>
      <c r="C10" s="224" t="s">
        <v>919</v>
      </c>
      <c r="D10" s="224" t="s">
        <v>903</v>
      </c>
      <c r="E10" s="224" t="s">
        <v>920</v>
      </c>
      <c r="F10" s="225">
        <v>15</v>
      </c>
      <c r="G10" s="235">
        <v>0</v>
      </c>
      <c r="H10" s="226">
        <f t="shared" si="1"/>
        <v>0</v>
      </c>
      <c r="I10" s="227"/>
    </row>
    <row r="11" spans="1:9" ht="12.75">
      <c r="A11" s="219">
        <f t="shared" si="0"/>
        <v>8</v>
      </c>
      <c r="B11" s="207" t="s">
        <v>921</v>
      </c>
      <c r="C11" s="224" t="s">
        <v>922</v>
      </c>
      <c r="D11" s="224" t="s">
        <v>903</v>
      </c>
      <c r="E11" s="224" t="s">
        <v>923</v>
      </c>
      <c r="F11" s="225">
        <v>15</v>
      </c>
      <c r="G11" s="235">
        <v>0</v>
      </c>
      <c r="H11" s="226">
        <f t="shared" si="1"/>
        <v>0</v>
      </c>
      <c r="I11" s="227"/>
    </row>
    <row r="12" spans="1:9" ht="12.75">
      <c r="A12" s="219">
        <f t="shared" si="0"/>
        <v>9</v>
      </c>
      <c r="B12" s="207" t="s">
        <v>924</v>
      </c>
      <c r="C12" s="224" t="s">
        <v>925</v>
      </c>
      <c r="D12" s="224" t="s">
        <v>903</v>
      </c>
      <c r="E12" s="224" t="s">
        <v>926</v>
      </c>
      <c r="F12" s="225">
        <v>15</v>
      </c>
      <c r="G12" s="235">
        <v>0</v>
      </c>
      <c r="H12" s="226">
        <f t="shared" si="1"/>
        <v>0</v>
      </c>
      <c r="I12" s="227"/>
    </row>
    <row r="13" spans="1:9" ht="12.75">
      <c r="A13" s="219">
        <f t="shared" si="0"/>
        <v>10</v>
      </c>
      <c r="B13" s="207" t="s">
        <v>927</v>
      </c>
      <c r="C13" s="224" t="s">
        <v>922</v>
      </c>
      <c r="D13" s="224" t="s">
        <v>903</v>
      </c>
      <c r="E13" s="224" t="s">
        <v>928</v>
      </c>
      <c r="F13" s="225">
        <v>15</v>
      </c>
      <c r="G13" s="235">
        <v>0</v>
      </c>
      <c r="H13" s="226">
        <f t="shared" si="1"/>
        <v>0</v>
      </c>
      <c r="I13" s="227"/>
    </row>
    <row r="14" spans="1:9" ht="12.75">
      <c r="A14" s="219">
        <f t="shared" si="0"/>
        <v>11</v>
      </c>
      <c r="B14" s="207" t="s">
        <v>929</v>
      </c>
      <c r="C14" s="224" t="s">
        <v>925</v>
      </c>
      <c r="D14" s="224" t="s">
        <v>903</v>
      </c>
      <c r="E14" s="224" t="s">
        <v>930</v>
      </c>
      <c r="F14" s="225">
        <v>15</v>
      </c>
      <c r="G14" s="235">
        <v>0</v>
      </c>
      <c r="H14" s="226">
        <f t="shared" si="1"/>
        <v>0</v>
      </c>
      <c r="I14" s="227"/>
    </row>
    <row r="15" spans="1:9" ht="12.75">
      <c r="A15" s="219">
        <f t="shared" si="0"/>
        <v>12</v>
      </c>
      <c r="B15" s="207" t="s">
        <v>931</v>
      </c>
      <c r="C15" s="224" t="s">
        <v>919</v>
      </c>
      <c r="D15" s="224" t="s">
        <v>903</v>
      </c>
      <c r="E15" s="224" t="s">
        <v>932</v>
      </c>
      <c r="F15" s="225">
        <v>10</v>
      </c>
      <c r="G15" s="235">
        <v>0</v>
      </c>
      <c r="H15" s="226">
        <f t="shared" si="1"/>
        <v>0</v>
      </c>
      <c r="I15" s="227"/>
    </row>
    <row r="16" spans="1:9" ht="12.75">
      <c r="A16" s="219">
        <f t="shared" si="0"/>
        <v>13</v>
      </c>
      <c r="B16" s="207" t="s">
        <v>933</v>
      </c>
      <c r="C16" s="224" t="s">
        <v>919</v>
      </c>
      <c r="D16" s="224" t="s">
        <v>903</v>
      </c>
      <c r="E16" s="224" t="s">
        <v>934</v>
      </c>
      <c r="F16" s="225">
        <v>10</v>
      </c>
      <c r="G16" s="235">
        <v>0</v>
      </c>
      <c r="H16" s="226">
        <f t="shared" si="1"/>
        <v>0</v>
      </c>
      <c r="I16" s="227"/>
    </row>
    <row r="17" spans="1:9" ht="25.5">
      <c r="A17" s="219">
        <f t="shared" si="0"/>
        <v>14</v>
      </c>
      <c r="B17" s="207" t="s">
        <v>935</v>
      </c>
      <c r="C17" s="224" t="s">
        <v>936</v>
      </c>
      <c r="D17" s="224" t="s">
        <v>937</v>
      </c>
      <c r="E17" s="224" t="s">
        <v>938</v>
      </c>
      <c r="F17" s="225">
        <v>8</v>
      </c>
      <c r="G17" s="235">
        <v>0</v>
      </c>
      <c r="H17" s="226">
        <f t="shared" si="1"/>
        <v>0</v>
      </c>
      <c r="I17" s="227" t="s">
        <v>939</v>
      </c>
    </row>
    <row r="18" spans="1:9" ht="25.5">
      <c r="A18" s="219">
        <f t="shared" si="0"/>
        <v>15</v>
      </c>
      <c r="B18" s="207" t="s">
        <v>940</v>
      </c>
      <c r="C18" s="224" t="s">
        <v>919</v>
      </c>
      <c r="D18" s="224" t="s">
        <v>903</v>
      </c>
      <c r="E18" s="224" t="s">
        <v>941</v>
      </c>
      <c r="F18" s="225">
        <v>10</v>
      </c>
      <c r="G18" s="235">
        <v>0</v>
      </c>
      <c r="H18" s="226">
        <f t="shared" si="1"/>
        <v>0</v>
      </c>
      <c r="I18" s="227"/>
    </row>
    <row r="19" spans="1:9" ht="12.75">
      <c r="A19" s="219">
        <f t="shared" si="0"/>
        <v>16</v>
      </c>
      <c r="B19" s="228" t="s">
        <v>942</v>
      </c>
      <c r="C19" s="228"/>
      <c r="D19" s="228"/>
      <c r="E19" s="228"/>
      <c r="F19" s="227">
        <v>0.15</v>
      </c>
      <c r="G19" s="226">
        <f>SUM(H4:H18)</f>
        <v>0</v>
      </c>
      <c r="H19" s="226">
        <f t="shared" si="1"/>
        <v>0</v>
      </c>
      <c r="I19" s="228"/>
    </row>
    <row r="20" spans="7:8" ht="12.75">
      <c r="G20" s="232" t="s">
        <v>666</v>
      </c>
      <c r="H20" s="233">
        <f>SUM(H4:H19)</f>
        <v>0</v>
      </c>
    </row>
    <row r="24" spans="1:9" ht="12.75">
      <c r="A24" s="217" t="s">
        <v>943</v>
      </c>
      <c r="B24" s="218" t="s">
        <v>944</v>
      </c>
      <c r="C24" s="218"/>
      <c r="D24" s="218"/>
      <c r="E24" s="218"/>
      <c r="F24" s="218"/>
      <c r="G24" s="218"/>
      <c r="H24" s="218"/>
      <c r="I24" s="218"/>
    </row>
    <row r="25" spans="1:9" ht="25.5">
      <c r="A25" s="219" t="s">
        <v>681</v>
      </c>
      <c r="B25" s="220" t="s">
        <v>682</v>
      </c>
      <c r="C25" s="220" t="s">
        <v>683</v>
      </c>
      <c r="D25" s="220" t="s">
        <v>684</v>
      </c>
      <c r="E25" s="221" t="s">
        <v>685</v>
      </c>
      <c r="F25" s="219" t="s">
        <v>899</v>
      </c>
      <c r="G25" s="222" t="s">
        <v>900</v>
      </c>
      <c r="H25" s="222" t="s">
        <v>688</v>
      </c>
      <c r="I25" s="223" t="s">
        <v>689</v>
      </c>
    </row>
    <row r="26" spans="1:9" ht="12.75">
      <c r="A26" s="219">
        <v>1</v>
      </c>
      <c r="B26" s="206" t="s">
        <v>901</v>
      </c>
      <c r="C26" s="224" t="s">
        <v>902</v>
      </c>
      <c r="D26" s="224" t="s">
        <v>903</v>
      </c>
      <c r="E26" s="224" t="s">
        <v>904</v>
      </c>
      <c r="F26" s="225">
        <v>1</v>
      </c>
      <c r="G26" s="235">
        <v>0</v>
      </c>
      <c r="H26" s="226">
        <f aca="true" t="shared" si="2" ref="H26:H41">F26*G26</f>
        <v>0</v>
      </c>
      <c r="I26" s="227"/>
    </row>
    <row r="27" spans="1:9" ht="12.75">
      <c r="A27" s="219">
        <f aca="true" t="shared" si="3" ref="A27:A41">A26+1</f>
        <v>2</v>
      </c>
      <c r="B27" s="207" t="s">
        <v>906</v>
      </c>
      <c r="C27" s="224" t="s">
        <v>907</v>
      </c>
      <c r="D27" s="224" t="s">
        <v>903</v>
      </c>
      <c r="E27" s="224" t="s">
        <v>908</v>
      </c>
      <c r="F27" s="225">
        <v>1</v>
      </c>
      <c r="G27" s="235">
        <v>0</v>
      </c>
      <c r="H27" s="226">
        <f t="shared" si="2"/>
        <v>0</v>
      </c>
      <c r="I27" s="227"/>
    </row>
    <row r="28" spans="1:9" ht="12.75">
      <c r="A28" s="219">
        <f t="shared" si="3"/>
        <v>3</v>
      </c>
      <c r="B28" s="207" t="s">
        <v>909</v>
      </c>
      <c r="C28" s="224" t="s">
        <v>907</v>
      </c>
      <c r="D28" s="224" t="s">
        <v>903</v>
      </c>
      <c r="E28" s="224" t="s">
        <v>910</v>
      </c>
      <c r="F28" s="225">
        <v>1</v>
      </c>
      <c r="G28" s="235">
        <v>0</v>
      </c>
      <c r="H28" s="226">
        <f t="shared" si="2"/>
        <v>0</v>
      </c>
      <c r="I28" s="227"/>
    </row>
    <row r="29" spans="1:9" ht="12.75">
      <c r="A29" s="219">
        <f t="shared" si="3"/>
        <v>4</v>
      </c>
      <c r="B29" s="207" t="s">
        <v>911</v>
      </c>
      <c r="C29" s="224" t="s">
        <v>907</v>
      </c>
      <c r="D29" s="224" t="s">
        <v>903</v>
      </c>
      <c r="E29" s="224" t="s">
        <v>912</v>
      </c>
      <c r="F29" s="225">
        <v>1</v>
      </c>
      <c r="G29" s="235">
        <v>0</v>
      </c>
      <c r="H29" s="226">
        <f t="shared" si="2"/>
        <v>0</v>
      </c>
      <c r="I29" s="227"/>
    </row>
    <row r="30" spans="1:9" ht="12.75">
      <c r="A30" s="219">
        <f t="shared" si="3"/>
        <v>5</v>
      </c>
      <c r="B30" s="207" t="s">
        <v>913</v>
      </c>
      <c r="C30" s="224" t="s">
        <v>914</v>
      </c>
      <c r="D30" s="224" t="s">
        <v>903</v>
      </c>
      <c r="E30" s="224" t="s">
        <v>915</v>
      </c>
      <c r="F30" s="225">
        <v>1</v>
      </c>
      <c r="G30" s="235">
        <v>0</v>
      </c>
      <c r="H30" s="226">
        <f t="shared" si="2"/>
        <v>0</v>
      </c>
      <c r="I30" s="227"/>
    </row>
    <row r="31" spans="1:9" ht="12.75">
      <c r="A31" s="219">
        <f t="shared" si="3"/>
        <v>6</v>
      </c>
      <c r="B31" s="207" t="s">
        <v>916</v>
      </c>
      <c r="C31" s="224" t="s">
        <v>914</v>
      </c>
      <c r="D31" s="224" t="s">
        <v>903</v>
      </c>
      <c r="E31" s="224" t="s">
        <v>917</v>
      </c>
      <c r="F31" s="225">
        <v>1</v>
      </c>
      <c r="G31" s="235">
        <v>0</v>
      </c>
      <c r="H31" s="226">
        <f t="shared" si="2"/>
        <v>0</v>
      </c>
      <c r="I31" s="227"/>
    </row>
    <row r="32" spans="1:9" ht="12.75">
      <c r="A32" s="219">
        <f t="shared" si="3"/>
        <v>7</v>
      </c>
      <c r="B32" s="207" t="s">
        <v>918</v>
      </c>
      <c r="C32" s="224" t="s">
        <v>919</v>
      </c>
      <c r="D32" s="224" t="s">
        <v>903</v>
      </c>
      <c r="E32" s="224" t="s">
        <v>920</v>
      </c>
      <c r="F32" s="225">
        <v>1</v>
      </c>
      <c r="G32" s="235">
        <v>0</v>
      </c>
      <c r="H32" s="226">
        <f t="shared" si="2"/>
        <v>0</v>
      </c>
      <c r="I32" s="227"/>
    </row>
    <row r="33" spans="1:9" ht="12.75">
      <c r="A33" s="219">
        <f t="shared" si="3"/>
        <v>8</v>
      </c>
      <c r="B33" s="207" t="s">
        <v>921</v>
      </c>
      <c r="C33" s="224" t="s">
        <v>922</v>
      </c>
      <c r="D33" s="224" t="s">
        <v>903</v>
      </c>
      <c r="E33" s="224" t="s">
        <v>923</v>
      </c>
      <c r="F33" s="225">
        <v>1</v>
      </c>
      <c r="G33" s="235">
        <v>0</v>
      </c>
      <c r="H33" s="226">
        <f t="shared" si="2"/>
        <v>0</v>
      </c>
      <c r="I33" s="227"/>
    </row>
    <row r="34" spans="1:9" ht="12.75">
      <c r="A34" s="219">
        <f t="shared" si="3"/>
        <v>9</v>
      </c>
      <c r="B34" s="207" t="s">
        <v>924</v>
      </c>
      <c r="C34" s="224" t="s">
        <v>925</v>
      </c>
      <c r="D34" s="224" t="s">
        <v>903</v>
      </c>
      <c r="E34" s="224" t="s">
        <v>926</v>
      </c>
      <c r="F34" s="225">
        <v>1</v>
      </c>
      <c r="G34" s="235">
        <v>0</v>
      </c>
      <c r="H34" s="226">
        <f t="shared" si="2"/>
        <v>0</v>
      </c>
      <c r="I34" s="227"/>
    </row>
    <row r="35" spans="1:9" ht="12.75">
      <c r="A35" s="219">
        <f t="shared" si="3"/>
        <v>10</v>
      </c>
      <c r="B35" s="207" t="s">
        <v>927</v>
      </c>
      <c r="C35" s="224" t="s">
        <v>922</v>
      </c>
      <c r="D35" s="224" t="s">
        <v>903</v>
      </c>
      <c r="E35" s="224" t="s">
        <v>928</v>
      </c>
      <c r="F35" s="225">
        <v>1</v>
      </c>
      <c r="G35" s="235">
        <v>0</v>
      </c>
      <c r="H35" s="226">
        <f t="shared" si="2"/>
        <v>0</v>
      </c>
      <c r="I35" s="227"/>
    </row>
    <row r="36" spans="1:9" ht="12.75">
      <c r="A36" s="219">
        <f t="shared" si="3"/>
        <v>11</v>
      </c>
      <c r="B36" s="207" t="s">
        <v>929</v>
      </c>
      <c r="C36" s="224" t="s">
        <v>925</v>
      </c>
      <c r="D36" s="224" t="s">
        <v>903</v>
      </c>
      <c r="E36" s="224" t="s">
        <v>930</v>
      </c>
      <c r="F36" s="225">
        <v>1</v>
      </c>
      <c r="G36" s="235">
        <v>0</v>
      </c>
      <c r="H36" s="226">
        <f t="shared" si="2"/>
        <v>0</v>
      </c>
      <c r="I36" s="227"/>
    </row>
    <row r="37" spans="1:9" ht="12.75">
      <c r="A37" s="219">
        <f t="shared" si="3"/>
        <v>12</v>
      </c>
      <c r="B37" s="207" t="s">
        <v>931</v>
      </c>
      <c r="C37" s="224" t="s">
        <v>919</v>
      </c>
      <c r="D37" s="224" t="s">
        <v>903</v>
      </c>
      <c r="E37" s="224" t="s">
        <v>932</v>
      </c>
      <c r="F37" s="225">
        <v>1</v>
      </c>
      <c r="G37" s="235">
        <v>0</v>
      </c>
      <c r="H37" s="226">
        <f t="shared" si="2"/>
        <v>0</v>
      </c>
      <c r="I37" s="227"/>
    </row>
    <row r="38" spans="1:9" ht="12.75">
      <c r="A38" s="219">
        <f t="shared" si="3"/>
        <v>13</v>
      </c>
      <c r="B38" s="207" t="s">
        <v>933</v>
      </c>
      <c r="C38" s="224" t="s">
        <v>919</v>
      </c>
      <c r="D38" s="224" t="s">
        <v>903</v>
      </c>
      <c r="E38" s="224" t="s">
        <v>934</v>
      </c>
      <c r="F38" s="225">
        <v>1</v>
      </c>
      <c r="G38" s="235">
        <v>0</v>
      </c>
      <c r="H38" s="226">
        <f t="shared" si="2"/>
        <v>0</v>
      </c>
      <c r="I38" s="227"/>
    </row>
    <row r="39" spans="1:9" ht="12.75">
      <c r="A39" s="219">
        <f t="shared" si="3"/>
        <v>14</v>
      </c>
      <c r="B39" s="207" t="s">
        <v>935</v>
      </c>
      <c r="C39" s="224" t="s">
        <v>936</v>
      </c>
      <c r="D39" s="224" t="s">
        <v>937</v>
      </c>
      <c r="E39" s="224" t="s">
        <v>938</v>
      </c>
      <c r="F39" s="225">
        <v>1</v>
      </c>
      <c r="G39" s="235">
        <v>0</v>
      </c>
      <c r="H39" s="226">
        <f t="shared" si="2"/>
        <v>0</v>
      </c>
      <c r="I39" s="227"/>
    </row>
    <row r="40" spans="1:9" ht="25.5">
      <c r="A40" s="219">
        <f t="shared" si="3"/>
        <v>15</v>
      </c>
      <c r="B40" s="207" t="s">
        <v>940</v>
      </c>
      <c r="C40" s="224" t="s">
        <v>919</v>
      </c>
      <c r="D40" s="224" t="s">
        <v>903</v>
      </c>
      <c r="E40" s="224" t="s">
        <v>941</v>
      </c>
      <c r="F40" s="225">
        <v>1</v>
      </c>
      <c r="G40" s="235">
        <v>0</v>
      </c>
      <c r="H40" s="226">
        <f t="shared" si="2"/>
        <v>0</v>
      </c>
      <c r="I40" s="227"/>
    </row>
    <row r="41" spans="1:9" ht="12.75">
      <c r="A41" s="219">
        <f t="shared" si="3"/>
        <v>16</v>
      </c>
      <c r="B41" s="228" t="s">
        <v>942</v>
      </c>
      <c r="C41" s="228"/>
      <c r="D41" s="228"/>
      <c r="E41" s="228"/>
      <c r="F41" s="227">
        <v>0.15</v>
      </c>
      <c r="G41" s="226">
        <f>SUM(H26:H40)</f>
        <v>0</v>
      </c>
      <c r="H41" s="226">
        <f t="shared" si="2"/>
        <v>0</v>
      </c>
      <c r="I41" s="228"/>
    </row>
    <row r="42" spans="7:8" ht="12.75">
      <c r="G42" s="232" t="s">
        <v>666</v>
      </c>
      <c r="H42" s="233">
        <f>SUM(H26:H41)</f>
        <v>0</v>
      </c>
    </row>
  </sheetData>
  <sheetProtection password="CF87" sheet="1"/>
  <mergeCells count="2">
    <mergeCell ref="B2:I2"/>
    <mergeCell ref="B24:I2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9" tint="0.5999900102615356"/>
  </sheetPr>
  <dimension ref="A2:I30"/>
  <sheetViews>
    <sheetView zoomScalePageLayoutView="0" workbookViewId="0" topLeftCell="A1">
      <selection activeCell="G30" sqref="G30"/>
    </sheetView>
  </sheetViews>
  <sheetFormatPr defaultColWidth="9.140625" defaultRowHeight="12.75"/>
  <cols>
    <col min="1" max="1" width="7.7109375" style="209" bestFit="1" customWidth="1"/>
    <col min="2" max="2" width="37.140625" style="210" customWidth="1"/>
    <col min="3" max="3" width="24.28125" style="210" customWidth="1"/>
    <col min="4" max="4" width="15.140625" style="210" bestFit="1" customWidth="1"/>
    <col min="5" max="5" width="12.00390625" style="210" customWidth="1"/>
    <col min="6" max="6" width="12.421875" style="211" customWidth="1"/>
    <col min="7" max="8" width="12.421875" style="214" customWidth="1"/>
    <col min="9" max="9" width="22.7109375" style="210" customWidth="1"/>
    <col min="10" max="16384" width="9.140625" style="174" customWidth="1"/>
  </cols>
  <sheetData>
    <row r="2" spans="1:9" ht="12.75">
      <c r="A2" s="170" t="s">
        <v>945</v>
      </c>
      <c r="B2" s="171" t="s">
        <v>946</v>
      </c>
      <c r="C2" s="172"/>
      <c r="D2" s="172"/>
      <c r="E2" s="172"/>
      <c r="F2" s="172"/>
      <c r="G2" s="172"/>
      <c r="H2" s="172"/>
      <c r="I2" s="173"/>
    </row>
    <row r="3" spans="1:9" ht="25.5">
      <c r="A3" s="175" t="s">
        <v>681</v>
      </c>
      <c r="B3" s="176" t="s">
        <v>682</v>
      </c>
      <c r="C3" s="176" t="s">
        <v>683</v>
      </c>
      <c r="D3" s="176" t="s">
        <v>684</v>
      </c>
      <c r="E3" s="177" t="s">
        <v>685</v>
      </c>
      <c r="F3" s="178" t="s">
        <v>899</v>
      </c>
      <c r="G3" s="179" t="s">
        <v>900</v>
      </c>
      <c r="H3" s="179" t="s">
        <v>688</v>
      </c>
      <c r="I3" s="180" t="s">
        <v>689</v>
      </c>
    </row>
    <row r="4" spans="1:9" ht="38.25">
      <c r="A4" s="181">
        <v>1</v>
      </c>
      <c r="B4" s="182" t="s">
        <v>947</v>
      </c>
      <c r="C4" s="183"/>
      <c r="D4" s="183" t="s">
        <v>937</v>
      </c>
      <c r="E4" s="184"/>
      <c r="F4" s="181"/>
      <c r="G4" s="185"/>
      <c r="H4" s="185"/>
      <c r="I4" s="186" t="s">
        <v>948</v>
      </c>
    </row>
    <row r="5" spans="1:9" ht="38.25">
      <c r="A5" s="181">
        <f aca="true" t="shared" si="0" ref="A5:A29">A4+1</f>
        <v>2</v>
      </c>
      <c r="B5" s="187" t="s">
        <v>949</v>
      </c>
      <c r="C5" s="188"/>
      <c r="D5" s="188"/>
      <c r="E5" s="189"/>
      <c r="F5" s="181"/>
      <c r="G5" s="185"/>
      <c r="H5" s="190"/>
      <c r="I5" s="186" t="s">
        <v>948</v>
      </c>
    </row>
    <row r="6" spans="1:9" ht="12.75">
      <c r="A6" s="181">
        <f t="shared" si="0"/>
        <v>3</v>
      </c>
      <c r="B6" s="191" t="s">
        <v>950</v>
      </c>
      <c r="C6" s="192"/>
      <c r="D6" s="193"/>
      <c r="E6" s="194"/>
      <c r="F6" s="195"/>
      <c r="G6" s="185"/>
      <c r="H6" s="185"/>
      <c r="I6" s="186" t="s">
        <v>951</v>
      </c>
    </row>
    <row r="7" spans="1:9" ht="12.75">
      <c r="A7" s="181">
        <f t="shared" si="0"/>
        <v>4</v>
      </c>
      <c r="B7" s="191" t="s">
        <v>952</v>
      </c>
      <c r="C7" s="192"/>
      <c r="D7" s="193"/>
      <c r="E7" s="194"/>
      <c r="F7" s="195"/>
      <c r="G7" s="185"/>
      <c r="H7" s="185"/>
      <c r="I7" s="186"/>
    </row>
    <row r="8" spans="1:9" ht="38.25">
      <c r="A8" s="181">
        <f t="shared" si="0"/>
        <v>5</v>
      </c>
      <c r="B8" s="196" t="s">
        <v>953</v>
      </c>
      <c r="C8" s="196" t="s">
        <v>954</v>
      </c>
      <c r="D8" s="197" t="s">
        <v>937</v>
      </c>
      <c r="E8" s="198"/>
      <c r="F8" s="199">
        <v>60</v>
      </c>
      <c r="G8" s="215">
        <v>0</v>
      </c>
      <c r="H8" s="190">
        <f>F8*G8</f>
        <v>0</v>
      </c>
      <c r="I8" s="200"/>
    </row>
    <row r="9" spans="1:9" ht="38.25">
      <c r="A9" s="181">
        <f t="shared" si="0"/>
        <v>6</v>
      </c>
      <c r="B9" s="196" t="s">
        <v>955</v>
      </c>
      <c r="C9" s="196" t="s">
        <v>956</v>
      </c>
      <c r="D9" s="197" t="s">
        <v>937</v>
      </c>
      <c r="E9" s="198"/>
      <c r="F9" s="199">
        <v>18</v>
      </c>
      <c r="G9" s="215">
        <v>0</v>
      </c>
      <c r="H9" s="190">
        <f>F9*G9</f>
        <v>0</v>
      </c>
      <c r="I9" s="200"/>
    </row>
    <row r="10" spans="1:9" ht="12.75">
      <c r="A10" s="181">
        <f t="shared" si="0"/>
        <v>7</v>
      </c>
      <c r="B10" s="201" t="s">
        <v>957</v>
      </c>
      <c r="C10" s="196"/>
      <c r="D10" s="197"/>
      <c r="E10" s="198"/>
      <c r="F10" s="199"/>
      <c r="G10" s="216"/>
      <c r="H10" s="190"/>
      <c r="I10" s="200"/>
    </row>
    <row r="11" spans="1:9" ht="12.75">
      <c r="A11" s="181">
        <f t="shared" si="0"/>
        <v>8</v>
      </c>
      <c r="B11" s="202" t="s">
        <v>958</v>
      </c>
      <c r="C11" s="202" t="s">
        <v>937</v>
      </c>
      <c r="D11" s="203" t="s">
        <v>937</v>
      </c>
      <c r="E11" s="204"/>
      <c r="F11" s="186">
        <v>10</v>
      </c>
      <c r="G11" s="215">
        <v>0</v>
      </c>
      <c r="H11" s="205">
        <f aca="true" t="shared" si="1" ref="H11:H28">F11*G11</f>
        <v>0</v>
      </c>
      <c r="I11" s="206"/>
    </row>
    <row r="12" spans="1:9" ht="12.75">
      <c r="A12" s="181">
        <f t="shared" si="0"/>
        <v>9</v>
      </c>
      <c r="B12" s="196" t="s">
        <v>959</v>
      </c>
      <c r="C12" s="196" t="s">
        <v>960</v>
      </c>
      <c r="D12" s="197" t="s">
        <v>937</v>
      </c>
      <c r="E12" s="198"/>
      <c r="F12" s="199">
        <v>30</v>
      </c>
      <c r="G12" s="215">
        <v>0</v>
      </c>
      <c r="H12" s="190">
        <f t="shared" si="1"/>
        <v>0</v>
      </c>
      <c r="I12" s="200"/>
    </row>
    <row r="13" spans="1:9" ht="12.75">
      <c r="A13" s="181">
        <f t="shared" si="0"/>
        <v>10</v>
      </c>
      <c r="B13" s="196" t="s">
        <v>959</v>
      </c>
      <c r="C13" s="196" t="s">
        <v>961</v>
      </c>
      <c r="D13" s="197" t="s">
        <v>937</v>
      </c>
      <c r="E13" s="198"/>
      <c r="F13" s="199">
        <v>10</v>
      </c>
      <c r="G13" s="215">
        <v>0</v>
      </c>
      <c r="H13" s="190">
        <f t="shared" si="1"/>
        <v>0</v>
      </c>
      <c r="I13" s="200"/>
    </row>
    <row r="14" spans="1:9" ht="12.75">
      <c r="A14" s="181">
        <f t="shared" si="0"/>
        <v>11</v>
      </c>
      <c r="B14" s="196" t="s">
        <v>962</v>
      </c>
      <c r="C14" s="196" t="s">
        <v>963</v>
      </c>
      <c r="D14" s="197" t="s">
        <v>937</v>
      </c>
      <c r="E14" s="198"/>
      <c r="F14" s="199">
        <v>10</v>
      </c>
      <c r="G14" s="215">
        <v>0</v>
      </c>
      <c r="H14" s="190">
        <f t="shared" si="1"/>
        <v>0</v>
      </c>
      <c r="I14" s="200"/>
    </row>
    <row r="15" spans="1:9" ht="12.75">
      <c r="A15" s="181">
        <f t="shared" si="0"/>
        <v>12</v>
      </c>
      <c r="B15" s="196" t="s">
        <v>964</v>
      </c>
      <c r="C15" s="196" t="s">
        <v>965</v>
      </c>
      <c r="D15" s="197" t="s">
        <v>937</v>
      </c>
      <c r="E15" s="198"/>
      <c r="F15" s="199">
        <v>10</v>
      </c>
      <c r="G15" s="215">
        <v>0</v>
      </c>
      <c r="H15" s="190">
        <f t="shared" si="1"/>
        <v>0</v>
      </c>
      <c r="I15" s="200"/>
    </row>
    <row r="16" spans="1:9" ht="12.75">
      <c r="A16" s="181">
        <f t="shared" si="0"/>
        <v>13</v>
      </c>
      <c r="B16" s="196" t="s">
        <v>966</v>
      </c>
      <c r="C16" s="196" t="s">
        <v>967</v>
      </c>
      <c r="D16" s="197" t="s">
        <v>937</v>
      </c>
      <c r="E16" s="207" t="s">
        <v>968</v>
      </c>
      <c r="F16" s="199">
        <v>2</v>
      </c>
      <c r="G16" s="215">
        <v>0</v>
      </c>
      <c r="H16" s="190">
        <f t="shared" si="1"/>
        <v>0</v>
      </c>
      <c r="I16" s="200"/>
    </row>
    <row r="17" spans="1:9" ht="12.75">
      <c r="A17" s="181">
        <f t="shared" si="0"/>
        <v>14</v>
      </c>
      <c r="B17" s="207" t="s">
        <v>969</v>
      </c>
      <c r="C17" s="207" t="s">
        <v>970</v>
      </c>
      <c r="D17" s="207" t="s">
        <v>971</v>
      </c>
      <c r="E17" s="207" t="s">
        <v>972</v>
      </c>
      <c r="F17" s="208" t="s">
        <v>705</v>
      </c>
      <c r="G17" s="215">
        <v>0</v>
      </c>
      <c r="H17" s="205">
        <f>F17*G17</f>
        <v>0</v>
      </c>
      <c r="I17" s="186"/>
    </row>
    <row r="18" spans="1:9" ht="12.75">
      <c r="A18" s="181">
        <f t="shared" si="0"/>
        <v>15</v>
      </c>
      <c r="B18" s="207" t="s">
        <v>973</v>
      </c>
      <c r="C18" s="207" t="s">
        <v>974</v>
      </c>
      <c r="D18" s="207" t="s">
        <v>971</v>
      </c>
      <c r="E18" s="207" t="s">
        <v>975</v>
      </c>
      <c r="F18" s="208" t="s">
        <v>705</v>
      </c>
      <c r="G18" s="215">
        <v>0</v>
      </c>
      <c r="H18" s="205">
        <f>F18*G18</f>
        <v>0</v>
      </c>
      <c r="I18" s="186"/>
    </row>
    <row r="19" spans="1:9" ht="12.75">
      <c r="A19" s="181">
        <f t="shared" si="0"/>
        <v>16</v>
      </c>
      <c r="B19" s="196" t="s">
        <v>976</v>
      </c>
      <c r="C19" s="196" t="s">
        <v>963</v>
      </c>
      <c r="D19" s="197"/>
      <c r="E19" s="198"/>
      <c r="F19" s="199">
        <v>25</v>
      </c>
      <c r="G19" s="215">
        <v>0</v>
      </c>
      <c r="H19" s="205">
        <f t="shared" si="1"/>
        <v>0</v>
      </c>
      <c r="I19" s="200"/>
    </row>
    <row r="20" spans="1:9" ht="12.75">
      <c r="A20" s="181">
        <f t="shared" si="0"/>
        <v>17</v>
      </c>
      <c r="B20" s="196" t="s">
        <v>977</v>
      </c>
      <c r="C20" s="196" t="s">
        <v>978</v>
      </c>
      <c r="D20" s="197"/>
      <c r="E20" s="198"/>
      <c r="F20" s="199">
        <v>1</v>
      </c>
      <c r="G20" s="215">
        <v>0</v>
      </c>
      <c r="H20" s="205">
        <f t="shared" si="1"/>
        <v>0</v>
      </c>
      <c r="I20" s="200"/>
    </row>
    <row r="21" spans="1:9" ht="12.75">
      <c r="A21" s="181">
        <f t="shared" si="0"/>
        <v>18</v>
      </c>
      <c r="B21" s="196" t="s">
        <v>979</v>
      </c>
      <c r="C21" s="196" t="s">
        <v>980</v>
      </c>
      <c r="D21" s="197"/>
      <c r="E21" s="198"/>
      <c r="F21" s="199">
        <v>4</v>
      </c>
      <c r="G21" s="215">
        <v>0</v>
      </c>
      <c r="H21" s="205">
        <f t="shared" si="1"/>
        <v>0</v>
      </c>
      <c r="I21" s="200"/>
    </row>
    <row r="22" spans="1:9" ht="12.75">
      <c r="A22" s="181">
        <f t="shared" si="0"/>
        <v>19</v>
      </c>
      <c r="B22" s="196" t="s">
        <v>981</v>
      </c>
      <c r="C22" s="196" t="s">
        <v>982</v>
      </c>
      <c r="D22" s="197"/>
      <c r="E22" s="198"/>
      <c r="F22" s="199">
        <v>1</v>
      </c>
      <c r="G22" s="215">
        <v>0</v>
      </c>
      <c r="H22" s="205">
        <f t="shared" si="1"/>
        <v>0</v>
      </c>
      <c r="I22" s="200"/>
    </row>
    <row r="23" spans="1:9" ht="12.75">
      <c r="A23" s="181">
        <f t="shared" si="0"/>
        <v>20</v>
      </c>
      <c r="B23" s="196" t="s">
        <v>981</v>
      </c>
      <c r="C23" s="196" t="s">
        <v>983</v>
      </c>
      <c r="D23" s="197"/>
      <c r="E23" s="198"/>
      <c r="F23" s="199">
        <v>1</v>
      </c>
      <c r="G23" s="215">
        <v>0</v>
      </c>
      <c r="H23" s="205">
        <f t="shared" si="1"/>
        <v>0</v>
      </c>
      <c r="I23" s="200"/>
    </row>
    <row r="24" spans="1:9" ht="12.75">
      <c r="A24" s="181">
        <f t="shared" si="0"/>
        <v>21</v>
      </c>
      <c r="B24" s="196" t="s">
        <v>984</v>
      </c>
      <c r="C24" s="196" t="s">
        <v>985</v>
      </c>
      <c r="D24" s="197"/>
      <c r="E24" s="198"/>
      <c r="F24" s="199">
        <v>1</v>
      </c>
      <c r="G24" s="215">
        <v>0</v>
      </c>
      <c r="H24" s="205">
        <f t="shared" si="1"/>
        <v>0</v>
      </c>
      <c r="I24" s="200"/>
    </row>
    <row r="25" spans="1:9" ht="25.5">
      <c r="A25" s="181">
        <f t="shared" si="0"/>
        <v>22</v>
      </c>
      <c r="B25" s="196" t="s">
        <v>986</v>
      </c>
      <c r="C25" s="196" t="s">
        <v>987</v>
      </c>
      <c r="D25" s="197"/>
      <c r="E25" s="198"/>
      <c r="F25" s="199">
        <v>1</v>
      </c>
      <c r="G25" s="215">
        <v>0</v>
      </c>
      <c r="H25" s="205">
        <f t="shared" si="1"/>
        <v>0</v>
      </c>
      <c r="I25" s="200"/>
    </row>
    <row r="26" spans="1:9" ht="38.25">
      <c r="A26" s="181">
        <f t="shared" si="0"/>
        <v>23</v>
      </c>
      <c r="B26" s="196" t="s">
        <v>988</v>
      </c>
      <c r="C26" s="196" t="s">
        <v>989</v>
      </c>
      <c r="D26" s="197" t="s">
        <v>837</v>
      </c>
      <c r="E26" s="198"/>
      <c r="F26" s="199">
        <v>2</v>
      </c>
      <c r="G26" s="215">
        <v>0</v>
      </c>
      <c r="H26" s="205">
        <f t="shared" si="1"/>
        <v>0</v>
      </c>
      <c r="I26" s="200"/>
    </row>
    <row r="27" spans="1:9" ht="51">
      <c r="A27" s="181">
        <f t="shared" si="0"/>
        <v>24</v>
      </c>
      <c r="B27" s="196" t="s">
        <v>990</v>
      </c>
      <c r="C27" s="196" t="s">
        <v>991</v>
      </c>
      <c r="D27" s="197" t="s">
        <v>992</v>
      </c>
      <c r="E27" s="198"/>
      <c r="F27" s="199">
        <v>1</v>
      </c>
      <c r="G27" s="215">
        <v>0</v>
      </c>
      <c r="H27" s="205">
        <f t="shared" si="1"/>
        <v>0</v>
      </c>
      <c r="I27" s="200"/>
    </row>
    <row r="28" spans="1:9" ht="12.75">
      <c r="A28" s="181">
        <f t="shared" si="0"/>
        <v>25</v>
      </c>
      <c r="B28" s="200" t="s">
        <v>993</v>
      </c>
      <c r="C28" s="200"/>
      <c r="D28" s="200"/>
      <c r="E28" s="200"/>
      <c r="F28" s="199">
        <v>0.05</v>
      </c>
      <c r="G28" s="190">
        <f>SUM(H5:H27)</f>
        <v>0</v>
      </c>
      <c r="H28" s="190">
        <f t="shared" si="1"/>
        <v>0</v>
      </c>
      <c r="I28" s="200"/>
    </row>
    <row r="29" spans="1:9" ht="63.75">
      <c r="A29" s="181">
        <f t="shared" si="0"/>
        <v>26</v>
      </c>
      <c r="B29" s="196" t="s">
        <v>994</v>
      </c>
      <c r="C29" s="196"/>
      <c r="D29" s="197"/>
      <c r="E29" s="198"/>
      <c r="F29" s="199">
        <v>1</v>
      </c>
      <c r="G29" s="215">
        <v>0</v>
      </c>
      <c r="H29" s="205">
        <f>F29*G29</f>
        <v>0</v>
      </c>
      <c r="I29" s="200"/>
    </row>
    <row r="30" spans="7:8" ht="12.75">
      <c r="G30" s="212" t="s">
        <v>666</v>
      </c>
      <c r="H30" s="213">
        <f>SUM(H4:H29)</f>
        <v>0</v>
      </c>
    </row>
  </sheetData>
  <sheetProtection password="CF87" sheet="1"/>
  <mergeCells count="1">
    <mergeCell ref="B2:I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9" tint="0.39998000860214233"/>
  </sheetPr>
  <dimension ref="A2:J62"/>
  <sheetViews>
    <sheetView view="pageBreakPreview" zoomScale="90" zoomScaleSheetLayoutView="90" zoomScalePageLayoutView="0" workbookViewId="0" topLeftCell="A4">
      <selection activeCell="H30" sqref="H30"/>
    </sheetView>
  </sheetViews>
  <sheetFormatPr defaultColWidth="9.140625" defaultRowHeight="12.75"/>
  <cols>
    <col min="1" max="1" width="4.8515625" style="120" customWidth="1"/>
    <col min="2" max="2" width="3.8515625" style="120" customWidth="1"/>
    <col min="3" max="3" width="30.00390625" style="120" customWidth="1"/>
    <col min="4" max="4" width="21.28125" style="120" customWidth="1"/>
    <col min="5" max="5" width="6.140625" style="120" customWidth="1"/>
    <col min="6" max="6" width="5.7109375" style="148" customWidth="1"/>
    <col min="7" max="7" width="5.140625" style="132" customWidth="1"/>
    <col min="8" max="8" width="8.7109375" style="123" customWidth="1"/>
    <col min="9" max="9" width="4.7109375" style="123" customWidth="1"/>
    <col min="10" max="16384" width="9.140625" style="120" customWidth="1"/>
  </cols>
  <sheetData>
    <row r="2" spans="2:8" ht="16.5">
      <c r="B2" s="121" t="s">
        <v>569</v>
      </c>
      <c r="C2" s="122"/>
      <c r="D2" s="122"/>
      <c r="E2" s="122"/>
      <c r="F2" s="122"/>
      <c r="G2" s="122"/>
      <c r="H2" s="122"/>
    </row>
    <row r="4" spans="2:10" ht="31.5" customHeight="1">
      <c r="B4" s="124" t="s">
        <v>395</v>
      </c>
      <c r="C4" s="125"/>
      <c r="D4" s="125"/>
      <c r="E4" s="125"/>
      <c r="F4" s="125"/>
      <c r="G4" s="125"/>
      <c r="H4" s="125"/>
      <c r="I4" s="125"/>
      <c r="J4" s="126"/>
    </row>
    <row r="5" spans="1:8" ht="16.5">
      <c r="A5" s="127"/>
      <c r="B5" s="128" t="s">
        <v>570</v>
      </c>
      <c r="C5" s="129"/>
      <c r="D5" s="129"/>
      <c r="E5" s="129"/>
      <c r="F5" s="129"/>
      <c r="G5" s="129"/>
      <c r="H5" s="129"/>
    </row>
    <row r="6" spans="1:9" ht="16.5">
      <c r="A6" s="130"/>
      <c r="B6" s="127"/>
      <c r="C6" s="127"/>
      <c r="F6" s="131"/>
      <c r="H6" s="133"/>
      <c r="I6" s="133"/>
    </row>
    <row r="7" spans="2:9" ht="16.5">
      <c r="B7" s="134" t="s">
        <v>571</v>
      </c>
      <c r="C7" s="134" t="s">
        <v>572</v>
      </c>
      <c r="D7" s="135"/>
      <c r="E7" s="135"/>
      <c r="F7" s="135"/>
      <c r="H7" s="135"/>
      <c r="I7" s="135"/>
    </row>
    <row r="8" spans="2:9" ht="16.5">
      <c r="B8" s="134"/>
      <c r="C8" s="135" t="s">
        <v>573</v>
      </c>
      <c r="D8" s="135"/>
      <c r="E8" s="135"/>
      <c r="F8" s="135"/>
      <c r="H8" s="135"/>
      <c r="I8" s="135"/>
    </row>
    <row r="9" spans="2:9" ht="16.5">
      <c r="B9" s="134"/>
      <c r="C9" s="135" t="s">
        <v>574</v>
      </c>
      <c r="D9" s="135"/>
      <c r="E9" s="135"/>
      <c r="F9" s="135"/>
      <c r="H9" s="135"/>
      <c r="I9" s="135"/>
    </row>
    <row r="10" spans="2:9" ht="16.5">
      <c r="B10" s="134"/>
      <c r="C10" s="135" t="s">
        <v>575</v>
      </c>
      <c r="D10" s="135"/>
      <c r="E10" s="135"/>
      <c r="F10" s="135"/>
      <c r="H10" s="135"/>
      <c r="I10" s="135"/>
    </row>
    <row r="11" spans="2:9" ht="16.5">
      <c r="B11" s="134"/>
      <c r="C11" s="135" t="s">
        <v>576</v>
      </c>
      <c r="D11" s="135"/>
      <c r="E11" s="135"/>
      <c r="F11" s="135"/>
      <c r="H11" s="135"/>
      <c r="I11" s="135"/>
    </row>
    <row r="12" spans="2:9" ht="16.5">
      <c r="B12" s="134"/>
      <c r="C12" s="135" t="s">
        <v>577</v>
      </c>
      <c r="E12" s="120" t="s">
        <v>578</v>
      </c>
      <c r="F12" s="131">
        <v>1</v>
      </c>
      <c r="H12" s="133"/>
      <c r="I12" s="133"/>
    </row>
    <row r="13" spans="2:9" ht="16.5">
      <c r="B13" s="134"/>
      <c r="C13" s="135" t="s">
        <v>579</v>
      </c>
      <c r="D13" s="135" t="s">
        <v>580</v>
      </c>
      <c r="E13" s="135" t="s">
        <v>581</v>
      </c>
      <c r="F13" s="135">
        <v>6</v>
      </c>
      <c r="H13" s="135"/>
      <c r="I13" s="135"/>
    </row>
    <row r="14" spans="2:9" ht="16.5">
      <c r="B14" s="134"/>
      <c r="C14" s="135" t="s">
        <v>582</v>
      </c>
      <c r="D14" s="135"/>
      <c r="E14" s="135" t="s">
        <v>581</v>
      </c>
      <c r="F14" s="135">
        <v>1</v>
      </c>
      <c r="H14" s="135"/>
      <c r="I14" s="135"/>
    </row>
    <row r="15" spans="2:9" ht="16.5">
      <c r="B15" s="134"/>
      <c r="C15" s="135" t="s">
        <v>583</v>
      </c>
      <c r="D15" s="136" t="s">
        <v>584</v>
      </c>
      <c r="E15" s="135" t="s">
        <v>585</v>
      </c>
      <c r="F15" s="135">
        <v>1</v>
      </c>
      <c r="H15" s="135"/>
      <c r="I15" s="135" t="s">
        <v>586</v>
      </c>
    </row>
    <row r="16" spans="2:9" ht="16.5">
      <c r="B16" s="134"/>
      <c r="C16" s="135" t="s">
        <v>587</v>
      </c>
      <c r="D16" s="136" t="s">
        <v>588</v>
      </c>
      <c r="E16" s="135" t="s">
        <v>585</v>
      </c>
      <c r="F16" s="135">
        <v>1</v>
      </c>
      <c r="H16" s="135"/>
      <c r="I16" s="135"/>
    </row>
    <row r="17" spans="2:9" ht="16.5">
      <c r="B17" s="134"/>
      <c r="C17" s="135" t="s">
        <v>589</v>
      </c>
      <c r="D17" s="135"/>
      <c r="E17" s="135" t="s">
        <v>590</v>
      </c>
      <c r="F17" s="135">
        <v>1</v>
      </c>
      <c r="H17" s="135"/>
      <c r="I17" s="135"/>
    </row>
    <row r="18" spans="2:9" ht="17.25" thickBot="1">
      <c r="B18" s="134"/>
      <c r="C18" s="137" t="s">
        <v>591</v>
      </c>
      <c r="D18" s="137"/>
      <c r="E18" s="137"/>
      <c r="F18" s="137"/>
      <c r="G18" s="138"/>
      <c r="H18" s="137"/>
      <c r="I18" s="139"/>
    </row>
    <row r="19" spans="2:9" ht="18" thickBot="1" thickTop="1">
      <c r="B19" s="134"/>
      <c r="C19" s="135"/>
      <c r="D19" s="135"/>
      <c r="E19" s="140" t="s">
        <v>585</v>
      </c>
      <c r="F19" s="141">
        <v>1</v>
      </c>
      <c r="G19" s="142" t="s">
        <v>592</v>
      </c>
      <c r="H19" s="168">
        <v>0</v>
      </c>
      <c r="I19" s="143"/>
    </row>
    <row r="20" spans="2:9" ht="16.5">
      <c r="B20" s="134"/>
      <c r="C20" s="144" t="s">
        <v>593</v>
      </c>
      <c r="D20" s="135"/>
      <c r="E20" s="139"/>
      <c r="F20" s="145"/>
      <c r="G20" s="146"/>
      <c r="H20" s="143"/>
      <c r="I20" s="143"/>
    </row>
    <row r="21" spans="2:9" ht="16.5">
      <c r="B21" s="134"/>
      <c r="C21" s="135" t="s">
        <v>594</v>
      </c>
      <c r="D21" s="135"/>
      <c r="E21" s="139"/>
      <c r="F21" s="145"/>
      <c r="G21" s="146"/>
      <c r="H21" s="143"/>
      <c r="I21" s="143"/>
    </row>
    <row r="22" spans="2:9" ht="16.5">
      <c r="B22" s="134"/>
      <c r="C22" s="135" t="s">
        <v>595</v>
      </c>
      <c r="D22" s="135"/>
      <c r="E22" s="139"/>
      <c r="F22" s="145"/>
      <c r="G22" s="146"/>
      <c r="H22" s="143"/>
      <c r="I22" s="143"/>
    </row>
    <row r="23" spans="2:9" ht="16.5">
      <c r="B23" s="134"/>
      <c r="C23" s="135" t="s">
        <v>596</v>
      </c>
      <c r="D23" s="135"/>
      <c r="E23" s="139"/>
      <c r="F23" s="145"/>
      <c r="G23" s="146"/>
      <c r="H23" s="143"/>
      <c r="I23" s="143"/>
    </row>
    <row r="24" spans="2:9" ht="16.5">
      <c r="B24" s="134"/>
      <c r="F24" s="145"/>
      <c r="G24" s="146"/>
      <c r="H24" s="143"/>
      <c r="I24" s="143"/>
    </row>
    <row r="25" spans="2:9" ht="16.5">
      <c r="B25" s="134" t="s">
        <v>597</v>
      </c>
      <c r="C25" s="134" t="s">
        <v>598</v>
      </c>
      <c r="D25" s="135"/>
      <c r="E25" s="135"/>
      <c r="F25" s="135"/>
      <c r="H25" s="135"/>
      <c r="I25" s="135"/>
    </row>
    <row r="26" spans="2:9" ht="16.5">
      <c r="B26" s="134"/>
      <c r="C26" s="135" t="s">
        <v>599</v>
      </c>
      <c r="D26" s="135"/>
      <c r="E26" s="135" t="s">
        <v>600</v>
      </c>
      <c r="F26" s="135">
        <v>4</v>
      </c>
      <c r="H26" s="135"/>
      <c r="I26" s="135"/>
    </row>
    <row r="27" spans="2:9" ht="16.5">
      <c r="B27" s="134"/>
      <c r="C27" s="135" t="s">
        <v>601</v>
      </c>
      <c r="D27" s="135"/>
      <c r="E27" s="135" t="s">
        <v>602</v>
      </c>
      <c r="F27" s="135">
        <v>1</v>
      </c>
      <c r="H27" s="135"/>
      <c r="I27" s="135"/>
    </row>
    <row r="28" spans="2:9" ht="16.5">
      <c r="B28" s="134"/>
      <c r="C28" s="135" t="s">
        <v>603</v>
      </c>
      <c r="D28" s="136"/>
      <c r="E28" s="135" t="s">
        <v>604</v>
      </c>
      <c r="F28" s="135">
        <v>4</v>
      </c>
      <c r="H28" s="135"/>
      <c r="I28" s="135"/>
    </row>
    <row r="29" spans="2:9" ht="17.25" thickBot="1">
      <c r="B29" s="134"/>
      <c r="C29" s="137" t="s">
        <v>591</v>
      </c>
      <c r="D29" s="137"/>
      <c r="E29" s="137"/>
      <c r="F29" s="137"/>
      <c r="G29" s="138"/>
      <c r="H29" s="137"/>
      <c r="I29" s="139"/>
    </row>
    <row r="30" spans="2:9" ht="18" thickBot="1" thickTop="1">
      <c r="B30" s="134"/>
      <c r="C30" s="135"/>
      <c r="D30" s="135"/>
      <c r="E30" s="140" t="s">
        <v>585</v>
      </c>
      <c r="F30" s="141">
        <v>1</v>
      </c>
      <c r="G30" s="142" t="s">
        <v>592</v>
      </c>
      <c r="H30" s="169">
        <v>0</v>
      </c>
      <c r="I30" s="143"/>
    </row>
    <row r="31" spans="2:9" ht="16.5">
      <c r="B31" s="134"/>
      <c r="C31" s="135"/>
      <c r="D31" s="135"/>
      <c r="E31" s="139"/>
      <c r="F31" s="145"/>
      <c r="G31" s="146"/>
      <c r="H31" s="147"/>
      <c r="I31" s="147"/>
    </row>
    <row r="32" spans="2:3" ht="16.5">
      <c r="B32" s="127" t="s">
        <v>605</v>
      </c>
      <c r="C32" s="127" t="s">
        <v>606</v>
      </c>
    </row>
    <row r="33" spans="2:6" ht="16.5">
      <c r="B33" s="127"/>
      <c r="C33" s="120" t="s">
        <v>607</v>
      </c>
      <c r="D33" s="120" t="s">
        <v>608</v>
      </c>
      <c r="E33" s="120" t="s">
        <v>609</v>
      </c>
      <c r="F33" s="148">
        <v>25</v>
      </c>
    </row>
    <row r="34" spans="2:6" ht="16.5">
      <c r="B34" s="127"/>
      <c r="C34" s="120" t="s">
        <v>610</v>
      </c>
      <c r="D34" s="120" t="s">
        <v>611</v>
      </c>
      <c r="E34" s="120" t="s">
        <v>609</v>
      </c>
      <c r="F34" s="148">
        <v>420</v>
      </c>
    </row>
    <row r="35" spans="2:7" ht="16.5">
      <c r="B35" s="127"/>
      <c r="C35" s="149" t="s">
        <v>612</v>
      </c>
      <c r="D35" s="149" t="s">
        <v>613</v>
      </c>
      <c r="E35" s="149" t="s">
        <v>614</v>
      </c>
      <c r="F35" s="150">
        <v>450</v>
      </c>
      <c r="G35" s="146"/>
    </row>
    <row r="36" spans="2:7" ht="16.5">
      <c r="B36" s="127"/>
      <c r="C36" s="149" t="s">
        <v>615</v>
      </c>
      <c r="D36" s="149"/>
      <c r="E36" s="149" t="s">
        <v>614</v>
      </c>
      <c r="F36" s="150">
        <v>420</v>
      </c>
      <c r="G36" s="146"/>
    </row>
    <row r="37" spans="2:8" ht="16.5">
      <c r="B37" s="127"/>
      <c r="C37" s="149" t="s">
        <v>616</v>
      </c>
      <c r="D37" s="149" t="s">
        <v>617</v>
      </c>
      <c r="E37" s="149" t="s">
        <v>585</v>
      </c>
      <c r="F37" s="150">
        <v>2</v>
      </c>
      <c r="G37" s="146"/>
      <c r="H37" s="123" t="s">
        <v>618</v>
      </c>
    </row>
    <row r="38" spans="3:9" ht="17.25" thickBot="1">
      <c r="C38" s="151" t="s">
        <v>619</v>
      </c>
      <c r="D38" s="152"/>
      <c r="H38" s="153"/>
      <c r="I38" s="153"/>
    </row>
    <row r="39" spans="3:9" ht="17.25" thickTop="1">
      <c r="C39" s="154"/>
      <c r="D39" s="154"/>
      <c r="E39" s="155" t="s">
        <v>620</v>
      </c>
      <c r="F39" s="156"/>
      <c r="G39" s="157" t="s">
        <v>592</v>
      </c>
      <c r="H39" s="169">
        <v>0</v>
      </c>
      <c r="I39" s="143"/>
    </row>
    <row r="40" spans="3:7" ht="16.5">
      <c r="C40" s="149"/>
      <c r="D40" s="158"/>
      <c r="E40" s="149"/>
      <c r="F40" s="159"/>
      <c r="G40" s="146"/>
    </row>
    <row r="41" spans="3:7" ht="16.5">
      <c r="C41" s="149"/>
      <c r="D41" s="158"/>
      <c r="E41" s="149"/>
      <c r="F41" s="159"/>
      <c r="G41" s="146"/>
    </row>
    <row r="42" spans="2:9" ht="16.5">
      <c r="B42" s="127" t="s">
        <v>621</v>
      </c>
      <c r="C42" s="127" t="s">
        <v>622</v>
      </c>
      <c r="E42" s="160"/>
      <c r="F42" s="161"/>
      <c r="G42" s="162"/>
      <c r="H42" s="147"/>
      <c r="I42" s="147"/>
    </row>
    <row r="43" spans="2:9" ht="16.5">
      <c r="B43" s="127"/>
      <c r="C43" s="127"/>
      <c r="E43" s="160"/>
      <c r="F43" s="161"/>
      <c r="G43" s="162"/>
      <c r="H43" s="147"/>
      <c r="I43" s="147"/>
    </row>
    <row r="44" spans="2:6" ht="16.5">
      <c r="B44" s="127"/>
      <c r="C44" s="149" t="s">
        <v>623</v>
      </c>
      <c r="D44" s="149"/>
      <c r="E44" s="132" t="s">
        <v>7</v>
      </c>
      <c r="F44" s="148">
        <v>420</v>
      </c>
    </row>
    <row r="45" spans="2:6" ht="16.5">
      <c r="B45" s="127"/>
      <c r="C45" s="149" t="s">
        <v>624</v>
      </c>
      <c r="D45" s="149"/>
      <c r="E45" s="132" t="s">
        <v>7</v>
      </c>
      <c r="F45" s="148">
        <v>30</v>
      </c>
    </row>
    <row r="46" spans="2:6" ht="16.5">
      <c r="B46" s="127"/>
      <c r="C46" s="149" t="s">
        <v>625</v>
      </c>
      <c r="D46" s="149"/>
      <c r="E46" s="132" t="s">
        <v>7</v>
      </c>
      <c r="F46" s="148">
        <v>15</v>
      </c>
    </row>
    <row r="47" spans="2:5" ht="16.5">
      <c r="B47" s="127"/>
      <c r="C47" s="149" t="s">
        <v>626</v>
      </c>
      <c r="D47" s="149"/>
      <c r="E47" s="132"/>
    </row>
    <row r="48" spans="2:5" ht="16.5">
      <c r="B48" s="127"/>
      <c r="C48" s="149" t="s">
        <v>627</v>
      </c>
      <c r="D48" s="149"/>
      <c r="E48" s="132"/>
    </row>
    <row r="49" spans="2:6" ht="16.5">
      <c r="B49" s="127"/>
      <c r="C49" s="149" t="s">
        <v>628</v>
      </c>
      <c r="D49" s="149"/>
      <c r="E49" s="132" t="s">
        <v>163</v>
      </c>
      <c r="F49" s="148">
        <v>4</v>
      </c>
    </row>
    <row r="50" spans="2:7" ht="16.5">
      <c r="B50" s="127"/>
      <c r="C50" s="149" t="s">
        <v>629</v>
      </c>
      <c r="E50" s="149"/>
      <c r="F50" s="150"/>
      <c r="G50" s="146"/>
    </row>
    <row r="51" spans="2:7" ht="16.5">
      <c r="B51" s="127"/>
      <c r="C51" s="127" t="s">
        <v>630</v>
      </c>
      <c r="E51" s="149"/>
      <c r="F51" s="150"/>
      <c r="G51" s="146"/>
    </row>
    <row r="52" spans="2:7" ht="16.5">
      <c r="B52" s="127"/>
      <c r="C52" s="127" t="s">
        <v>631</v>
      </c>
      <c r="E52" s="149"/>
      <c r="F52" s="150"/>
      <c r="G52" s="146"/>
    </row>
    <row r="53" spans="2:7" ht="16.5">
      <c r="B53" s="127"/>
      <c r="C53" s="126" t="s">
        <v>632</v>
      </c>
      <c r="E53" s="149"/>
      <c r="F53" s="150"/>
      <c r="G53" s="146"/>
    </row>
    <row r="54" spans="2:7" ht="16.5">
      <c r="B54" s="127"/>
      <c r="C54" s="126" t="s">
        <v>633</v>
      </c>
      <c r="E54" s="149" t="s">
        <v>7</v>
      </c>
      <c r="F54" s="150">
        <v>20</v>
      </c>
      <c r="G54" s="146"/>
    </row>
    <row r="55" spans="3:7" ht="17.25" thickBot="1">
      <c r="C55" s="151" t="s">
        <v>634</v>
      </c>
      <c r="D55" s="152"/>
      <c r="E55" s="151"/>
      <c r="F55" s="163"/>
      <c r="G55" s="138"/>
    </row>
    <row r="56" spans="3:9" ht="17.25" thickTop="1">
      <c r="C56" s="149"/>
      <c r="D56" s="158"/>
      <c r="E56" s="155" t="s">
        <v>620</v>
      </c>
      <c r="F56" s="156"/>
      <c r="G56" s="157" t="s">
        <v>592</v>
      </c>
      <c r="H56" s="169">
        <v>0</v>
      </c>
      <c r="I56" s="143"/>
    </row>
    <row r="57" spans="2:9" ht="16.5">
      <c r="B57" s="134"/>
      <c r="C57" s="135"/>
      <c r="D57" s="135"/>
      <c r="E57" s="135"/>
      <c r="F57" s="164"/>
      <c r="G57" s="135"/>
      <c r="H57" s="165"/>
      <c r="I57" s="165"/>
    </row>
    <row r="58" spans="3:9" ht="17.25" thickBot="1">
      <c r="C58" s="160" t="s">
        <v>635</v>
      </c>
      <c r="D58" s="160"/>
      <c r="E58" s="160"/>
      <c r="F58" s="161"/>
      <c r="G58" s="166" t="s">
        <v>592</v>
      </c>
      <c r="H58" s="167">
        <f>SUM(H18:H57)</f>
        <v>0</v>
      </c>
      <c r="I58" s="147"/>
    </row>
    <row r="59" spans="3:9" ht="17.25" thickTop="1">
      <c r="C59" s="160"/>
      <c r="D59" s="160"/>
      <c r="E59" s="160"/>
      <c r="F59" s="161"/>
      <c r="G59" s="162"/>
      <c r="H59" s="147"/>
      <c r="I59" s="147"/>
    </row>
    <row r="60" ht="16.5">
      <c r="C60" s="127" t="s">
        <v>586</v>
      </c>
    </row>
    <row r="61" ht="16.5">
      <c r="C61" s="127"/>
    </row>
    <row r="62" ht="16.5">
      <c r="C62" s="127"/>
    </row>
  </sheetData>
  <sheetProtection password="CF87" sheet="1"/>
  <mergeCells count="3">
    <mergeCell ref="B2:H2"/>
    <mergeCell ref="B4:I4"/>
    <mergeCell ref="B5:H5"/>
  </mergeCells>
  <printOptions/>
  <pageMargins left="0.8267716535433072" right="0.35433070866141736" top="1.2598425196850394" bottom="0.5118110236220472" header="0.5118110236220472" footer="0.5118110236220472"/>
  <pageSetup horizontalDpi="300" verticalDpi="300" orientation="portrait" paperSize="9"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matej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dc:creator>
  <cp:keywords/>
  <dc:description/>
  <cp:lastModifiedBy>Domen Dežman</cp:lastModifiedBy>
  <cp:lastPrinted>2022-01-27T12:43:43Z</cp:lastPrinted>
  <dcterms:created xsi:type="dcterms:W3CDTF">2003-12-22T09:39:16Z</dcterms:created>
  <dcterms:modified xsi:type="dcterms:W3CDTF">2022-02-15T09:33:42Z</dcterms:modified>
  <cp:category/>
  <cp:version/>
  <cp:contentType/>
  <cp:contentStatus/>
</cp:coreProperties>
</file>