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" yWindow="90" windowWidth="23610" windowHeight="12915"/>
  </bookViews>
  <sheets>
    <sheet name="SAP ponudbeni predračun " sheetId="20" r:id="rId1"/>
  </sheets>
  <calcPr calcId="162913"/>
</workbook>
</file>

<file path=xl/calcChain.xml><?xml version="1.0" encoding="utf-8"?>
<calcChain xmlns="http://schemas.openxmlformats.org/spreadsheetml/2006/main">
  <c r="U25" i="20" l="1"/>
  <c r="U24" i="20"/>
  <c r="U36" i="20" l="1"/>
  <c r="S36" i="20"/>
  <c r="Q36" i="20"/>
  <c r="O36" i="20"/>
  <c r="M36" i="20"/>
  <c r="K36" i="20"/>
  <c r="H36" i="20"/>
  <c r="I36" i="20" s="1"/>
  <c r="H27" i="20" l="1"/>
  <c r="H7" i="20"/>
  <c r="H8" i="20"/>
  <c r="H12" i="20"/>
  <c r="H13" i="20"/>
  <c r="H15" i="20"/>
  <c r="H16" i="20"/>
  <c r="H17" i="20"/>
  <c r="H18" i="20"/>
  <c r="H19" i="20"/>
  <c r="H20" i="20"/>
  <c r="H21" i="20"/>
  <c r="H22" i="20"/>
  <c r="H23" i="20"/>
  <c r="H24" i="20"/>
  <c r="H25" i="20"/>
  <c r="H4" i="20"/>
  <c r="K25" i="20" l="1"/>
  <c r="Q24" i="20"/>
  <c r="I25" i="20"/>
  <c r="Q25" i="20"/>
  <c r="M24" i="20"/>
  <c r="S24" i="20"/>
  <c r="O24" i="20"/>
  <c r="I24" i="20"/>
  <c r="M25" i="20"/>
  <c r="S25" i="20"/>
  <c r="K24" i="20"/>
  <c r="O25" i="20"/>
  <c r="T6" i="20" l="1"/>
  <c r="T5" i="20"/>
  <c r="R6" i="20"/>
  <c r="R5" i="20"/>
  <c r="J10" i="20"/>
  <c r="H10" i="20" s="1"/>
  <c r="H6" i="20" l="1"/>
  <c r="S5" i="20"/>
  <c r="S6" i="20"/>
  <c r="M8" i="20"/>
  <c r="S12" i="20"/>
  <c r="Q14" i="20"/>
  <c r="M4" i="20"/>
  <c r="U21" i="20"/>
  <c r="U19" i="20"/>
  <c r="O16" i="20"/>
  <c r="N14" i="20"/>
  <c r="H14" i="20" s="1"/>
  <c r="M13" i="20"/>
  <c r="P11" i="20"/>
  <c r="N11" i="20"/>
  <c r="J11" i="20"/>
  <c r="R9" i="20"/>
  <c r="H9" i="20" s="1"/>
  <c r="S7" i="20"/>
  <c r="P5" i="20"/>
  <c r="J5" i="20"/>
  <c r="H5" i="20" s="1"/>
  <c r="H11" i="20" l="1"/>
  <c r="M22" i="20"/>
  <c r="I22" i="20"/>
  <c r="U18" i="20"/>
  <c r="M18" i="20"/>
  <c r="U10" i="20"/>
  <c r="Q10" i="20"/>
  <c r="U17" i="20"/>
  <c r="K17" i="20"/>
  <c r="M9" i="20"/>
  <c r="O9" i="20"/>
  <c r="K9" i="20"/>
  <c r="S9" i="20"/>
  <c r="I9" i="20"/>
  <c r="Q5" i="20"/>
  <c r="I11" i="20"/>
  <c r="K5" i="20"/>
  <c r="M5" i="20"/>
  <c r="I10" i="20"/>
  <c r="S11" i="20"/>
  <c r="K11" i="20"/>
  <c r="I21" i="20"/>
  <c r="O22" i="20"/>
  <c r="K6" i="20"/>
  <c r="Q9" i="20"/>
  <c r="Q21" i="20"/>
  <c r="U15" i="20"/>
  <c r="Q15" i="20"/>
  <c r="K15" i="20"/>
  <c r="I15" i="20"/>
  <c r="U20" i="20"/>
  <c r="O20" i="20"/>
  <c r="M20" i="20"/>
  <c r="U23" i="20"/>
  <c r="Q23" i="20"/>
  <c r="K23" i="20"/>
  <c r="I23" i="20"/>
  <c r="S14" i="20"/>
  <c r="I7" i="20"/>
  <c r="K14" i="20"/>
  <c r="U14" i="20"/>
  <c r="U22" i="20"/>
  <c r="O5" i="20"/>
  <c r="U5" i="20"/>
  <c r="M6" i="20"/>
  <c r="K7" i="20"/>
  <c r="U7" i="20"/>
  <c r="U9" i="20"/>
  <c r="K10" i="20"/>
  <c r="Q11" i="20"/>
  <c r="I12" i="20"/>
  <c r="Q12" i="20"/>
  <c r="K13" i="20"/>
  <c r="O14" i="20"/>
  <c r="M16" i="20"/>
  <c r="Q17" i="20"/>
  <c r="O18" i="20"/>
  <c r="I19" i="20"/>
  <c r="K21" i="20"/>
  <c r="O12" i="20"/>
  <c r="U16" i="20"/>
  <c r="Q7" i="20"/>
  <c r="Q19" i="20"/>
  <c r="O7" i="20"/>
  <c r="O11" i="20"/>
  <c r="K12" i="20"/>
  <c r="U12" i="20"/>
  <c r="I17" i="20"/>
  <c r="K4" i="20"/>
  <c r="I5" i="20"/>
  <c r="I8" i="20"/>
  <c r="U8" i="20"/>
  <c r="O8" i="20"/>
  <c r="Q8" i="20"/>
  <c r="I14" i="20"/>
  <c r="I4" i="20"/>
  <c r="U4" i="20"/>
  <c r="O4" i="20"/>
  <c r="Q4" i="20"/>
  <c r="S8" i="20"/>
  <c r="I13" i="20"/>
  <c r="U13" i="20"/>
  <c r="O13" i="20"/>
  <c r="Q13" i="20"/>
  <c r="S4" i="20"/>
  <c r="I6" i="20"/>
  <c r="U6" i="20"/>
  <c r="O6" i="20"/>
  <c r="Q6" i="20"/>
  <c r="K8" i="20"/>
  <c r="U11" i="20"/>
  <c r="M11" i="20"/>
  <c r="S13" i="20"/>
  <c r="Q16" i="20"/>
  <c r="K16" i="20"/>
  <c r="I16" i="20"/>
  <c r="S16" i="20"/>
  <c r="Q18" i="20"/>
  <c r="K18" i="20"/>
  <c r="I18" i="20"/>
  <c r="S18" i="20"/>
  <c r="Q20" i="20"/>
  <c r="K20" i="20"/>
  <c r="I20" i="20"/>
  <c r="S20" i="20"/>
  <c r="Q22" i="20"/>
  <c r="K22" i="20"/>
  <c r="S22" i="20"/>
  <c r="M10" i="20"/>
  <c r="S10" i="20"/>
  <c r="M15" i="20"/>
  <c r="S15" i="20"/>
  <c r="M17" i="20"/>
  <c r="S17" i="20"/>
  <c r="M19" i="20"/>
  <c r="S19" i="20"/>
  <c r="M21" i="20"/>
  <c r="S21" i="20"/>
  <c r="M23" i="20"/>
  <c r="S23" i="20"/>
  <c r="M7" i="20"/>
  <c r="O10" i="20"/>
  <c r="M12" i="20"/>
  <c r="M14" i="20"/>
  <c r="O15" i="20"/>
  <c r="O17" i="20"/>
  <c r="O19" i="20"/>
  <c r="O21" i="20"/>
  <c r="O23" i="20"/>
  <c r="U26" i="20" l="1"/>
  <c r="K26" i="20"/>
  <c r="S26" i="20"/>
  <c r="Q26" i="20"/>
  <c r="O26" i="20"/>
  <c r="M26" i="20"/>
  <c r="I26" i="20"/>
  <c r="U27" i="20" l="1"/>
  <c r="U28" i="20" s="1"/>
  <c r="Q27" i="20"/>
  <c r="Q28" i="20" s="1"/>
  <c r="I27" i="20"/>
  <c r="I28" i="20" s="1"/>
  <c r="S27" i="20"/>
  <c r="S28" i="20" s="1"/>
  <c r="K27" i="20"/>
  <c r="K28" i="20" s="1"/>
  <c r="K32" i="20" s="1"/>
  <c r="M27" i="20"/>
  <c r="M28" i="20" s="1"/>
  <c r="M32" i="20" s="1"/>
  <c r="O27" i="20"/>
  <c r="O28" i="20" s="1"/>
  <c r="S32" i="20" l="1"/>
  <c r="M33" i="20"/>
  <c r="L39" i="20" s="1"/>
  <c r="O32" i="20"/>
  <c r="O33" i="20" s="1"/>
  <c r="N39" i="20" s="1"/>
  <c r="Q32" i="20"/>
  <c r="Q33" i="20" s="1"/>
  <c r="P39" i="20" s="1"/>
  <c r="S33" i="20"/>
  <c r="R39" i="20" s="1"/>
  <c r="U32" i="20"/>
  <c r="U33" i="20" s="1"/>
  <c r="T39" i="20" s="1"/>
  <c r="K33" i="20"/>
  <c r="J39" i="20" s="1"/>
  <c r="I32" i="20" l="1"/>
  <c r="I33" i="20" s="1"/>
  <c r="H39" i="20" s="1"/>
</calcChain>
</file>

<file path=xl/sharedStrings.xml><?xml version="1.0" encoding="utf-8"?>
<sst xmlns="http://schemas.openxmlformats.org/spreadsheetml/2006/main" count="127" uniqueCount="83">
  <si>
    <t>SAP WCM Work Clearance managament</t>
  </si>
  <si>
    <t>SAP LICENCE Business Comunications Managament, IVR (Interactive Voice response)</t>
  </si>
  <si>
    <t>SAP LICENCE Business Comunications Managament,reporting, uporabnik CRM-Billing</t>
  </si>
  <si>
    <t>SAP LICENCE Business Comunications Managament, multichannel, uporabnik CRM-Billing</t>
  </si>
  <si>
    <t>SAP Maintenance Worker User</t>
  </si>
  <si>
    <t>SAP Shop Floor or Warehouse User</t>
  </si>
  <si>
    <t>SAP LICENCE Opentext arhiv</t>
  </si>
  <si>
    <t>SAP LICENCE PI server  za 1 procesor</t>
  </si>
  <si>
    <t>SAP LICENCE plače za 500 zaposlenih</t>
  </si>
  <si>
    <t>SAP LICENCE osnovni sistem</t>
  </si>
  <si>
    <t>SAP LICENCE uporabnik zaposleni</t>
  </si>
  <si>
    <t>SAP LICENCE pogodbeni račun</t>
  </si>
  <si>
    <t>SAP LICENCE razvojni uporabnik</t>
  </si>
  <si>
    <t>SAP LICENCE omejeni profesionalni uporabnik</t>
  </si>
  <si>
    <t>SAP LICENCE profesionalni uporabnik</t>
  </si>
  <si>
    <t>LPT</t>
  </si>
  <si>
    <t>Žale</t>
  </si>
  <si>
    <t>JHL</t>
  </si>
  <si>
    <t>Kratek naziv</t>
  </si>
  <si>
    <t>LPP</t>
  </si>
  <si>
    <t>JPE</t>
  </si>
  <si>
    <t>Dejansko število licenc</t>
  </si>
  <si>
    <t>SAP LICENCE pogodbeni račun - dodatni popust</t>
  </si>
  <si>
    <t>paket</t>
  </si>
  <si>
    <t>SAP LICENCE Opentext arhiv - paket</t>
  </si>
  <si>
    <t>Enota</t>
  </si>
  <si>
    <t>Prodajna enota</t>
  </si>
  <si>
    <t>uporabnik</t>
  </si>
  <si>
    <t>pogodbeni račun</t>
  </si>
  <si>
    <t>Procesor (CPU)</t>
  </si>
  <si>
    <t xml:space="preserve">SAP LICENCE CRM/Billing   pogodbe </t>
  </si>
  <si>
    <t>pogodba</t>
  </si>
  <si>
    <t>obrat</t>
  </si>
  <si>
    <t>št.licenc</t>
  </si>
  <si>
    <t>znesek (EUR)</t>
  </si>
  <si>
    <t>zaposleni</t>
  </si>
  <si>
    <t>SAP Licence  Meter Administration and Operations for Energy Utilities</t>
  </si>
  <si>
    <t>SAP Licence Energy Data Management for Energy Utilities</t>
  </si>
  <si>
    <t>PoD</t>
  </si>
  <si>
    <t>delitev po podjetjih</t>
  </si>
  <si>
    <t>SKUPAJ letno osnovno vzdrževanje licenc v EUR</t>
  </si>
  <si>
    <t>SAP material number</t>
  </si>
  <si>
    <t>ERP_PACKAGE</t>
  </si>
  <si>
    <t>Enterprise foundation package (previous ERP Package)</t>
  </si>
  <si>
    <t>SAP naziv</t>
  </si>
  <si>
    <t>SAP Application Professional User</t>
  </si>
  <si>
    <t>SAP Application Limited Professional User</t>
  </si>
  <si>
    <t>SAP Application Developer User</t>
  </si>
  <si>
    <t>SAP Application Employee User</t>
  </si>
  <si>
    <t>SAP Customer Financial Management for Util</t>
  </si>
  <si>
    <t xml:space="preserve"> SAP Payroll Processing</t>
  </si>
  <si>
    <t>SAP NetWeaver Process Integration</t>
  </si>
  <si>
    <t xml:space="preserve">7009374
</t>
  </si>
  <si>
    <t>SAP Energy Data Management for Energy Utilities</t>
  </si>
  <si>
    <t>SAP Meter Administration and Operations for Energy Utilities</t>
  </si>
  <si>
    <t>SAP Work Clearance Management</t>
  </si>
  <si>
    <t>SAP Business Communications Management, multichannel</t>
  </si>
  <si>
    <t>port</t>
  </si>
  <si>
    <t>SAP Business Communications Management,  reporting</t>
  </si>
  <si>
    <t>SAP Business Communications Management, IVR</t>
  </si>
  <si>
    <t>SAP Customer Relationship Management and Billing for Util</t>
  </si>
  <si>
    <t>SAP Archiving by Open Text (Business Expert, Professional, Ltd. Prof)</t>
  </si>
  <si>
    <t xml:space="preserve">Specifikacija cen vzdrževanja posameznih licenc </t>
  </si>
  <si>
    <t>Enoletno vzdrževanje na Enoto v EUR s popustom</t>
  </si>
  <si>
    <t>%</t>
  </si>
  <si>
    <t>S K U P A J / leto brez DDV</t>
  </si>
  <si>
    <t>HSAV</t>
  </si>
  <si>
    <t xml:space="preserve"> </t>
  </si>
  <si>
    <t>SAP HANA, Runtime edition for
 Applications &amp; SAP BW Install Base</t>
  </si>
  <si>
    <t>SAP BusinessObjects Enterprise, professional edition (user)</t>
  </si>
  <si>
    <t>Logging og SAP GUI for Windows</t>
  </si>
  <si>
    <t>Field masking for SAP GUI</t>
  </si>
  <si>
    <t>VO-KA Snaga</t>
  </si>
  <si>
    <t>na leto</t>
  </si>
  <si>
    <t>Skupaj  vrednost za OSNOVNO vzdrževanje</t>
  </si>
  <si>
    <t>število let</t>
  </si>
  <si>
    <t xml:space="preserve"> cena /uro v EUR bre DDV</t>
  </si>
  <si>
    <t>Dejansko število ur</t>
  </si>
  <si>
    <t>SKUPAJ dodatno vzdrževanje v EUR brez DDV</t>
  </si>
  <si>
    <t>št.ur</t>
  </si>
  <si>
    <t>Skupaj  vrednost za DODATNO vzdrževanje</t>
  </si>
  <si>
    <t>S K U P A J</t>
  </si>
  <si>
    <t>VOKASNAGA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</si>
</sst>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mmm\ d\,\ yyyy"/>
    <numFmt numFmtId="165" formatCode="_-* #,##0.00\ _S_I_T_-;\-* #,##0.00\ _S_I_T_-;_-* &quot;-&quot;??\ _S_I_T_-;_-@_-"/>
    <numFmt numFmtId="166" formatCode="_-* #,##0.00\ &quot;SIT&quot;_-;\-* #,##0.00\ &quot;SIT&quot;_-;_-* &quot;-&quot;??\ &quot;SIT&quot;_-;_-@_-"/>
    <numFmt numFmtId="167" formatCode="#,##0.0"/>
    <numFmt numFmtId="168" formatCode="0.0%"/>
    <numFmt numFmtId="169" formatCode="#,##0.00\ [$€-424];\-#,##0.00\ [$€-424]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sz val="10"/>
      <name val="Tahoma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Tahoma"/>
      <family val="2"/>
      <charset val="238"/>
    </font>
    <font>
      <b/>
      <sz val="14"/>
      <color theme="1"/>
      <name val="Tahoma"/>
      <family val="2"/>
      <charset val="238"/>
    </font>
    <font>
      <sz val="9"/>
      <name val="Tahoma"/>
      <family val="2"/>
      <charset val="238"/>
    </font>
    <font>
      <sz val="12"/>
      <color theme="1"/>
      <name val="Tahoma"/>
      <family val="2"/>
      <charset val="238"/>
    </font>
    <font>
      <sz val="11"/>
      <color rgb="FF000000"/>
      <name val="Calibri"/>
      <family val="2"/>
      <charset val="238"/>
    </font>
    <font>
      <b/>
      <sz val="10"/>
      <color theme="9"/>
      <name val="Tahoma"/>
      <family val="2"/>
      <charset val="238"/>
    </font>
    <font>
      <sz val="10"/>
      <color rgb="FF00B050"/>
      <name val="Tahoma"/>
      <family val="2"/>
      <charset val="238"/>
    </font>
    <font>
      <b/>
      <sz val="10"/>
      <color rgb="FF00B050"/>
      <name val="Tahoma"/>
      <family val="2"/>
      <charset val="238"/>
    </font>
    <font>
      <i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8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3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39" fontId="7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3" fillId="0" borderId="0"/>
    <xf numFmtId="0" fontId="13" fillId="0" borderId="0" applyNumberFormat="0" applyFont="0" applyBorder="0" applyProtection="0"/>
  </cellStyleXfs>
  <cellXfs count="91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6" xfId="0" applyFont="1" applyBorder="1"/>
    <xf numFmtId="0" fontId="2" fillId="0" borderId="0" xfId="0" applyFont="1" applyBorder="1"/>
    <xf numFmtId="4" fontId="2" fillId="0" borderId="0" xfId="0" applyNumberFormat="1" applyFont="1"/>
    <xf numFmtId="3" fontId="2" fillId="0" borderId="6" xfId="0" applyNumberFormat="1" applyFont="1" applyBorder="1"/>
    <xf numFmtId="4" fontId="3" fillId="0" borderId="11" xfId="0" applyNumberFormat="1" applyFont="1" applyFill="1" applyBorder="1" applyAlignment="1" applyProtection="1">
      <alignment wrapText="1"/>
    </xf>
    <xf numFmtId="3" fontId="2" fillId="0" borderId="11" xfId="0" applyNumberFormat="1" applyFont="1" applyFill="1" applyBorder="1" applyAlignment="1" applyProtection="1">
      <alignment wrapText="1"/>
    </xf>
    <xf numFmtId="167" fontId="2" fillId="0" borderId="13" xfId="0" applyNumberFormat="1" applyFont="1" applyFill="1" applyBorder="1" applyAlignment="1" applyProtection="1">
      <alignment wrapText="1"/>
    </xf>
    <xf numFmtId="4" fontId="2" fillId="0" borderId="14" xfId="0" applyNumberFormat="1" applyFont="1" applyFill="1" applyBorder="1" applyAlignment="1" applyProtection="1">
      <alignment wrapText="1"/>
    </xf>
    <xf numFmtId="3" fontId="2" fillId="0" borderId="13" xfId="0" applyNumberFormat="1" applyFont="1" applyFill="1" applyBorder="1" applyAlignment="1" applyProtection="1">
      <alignment wrapText="1"/>
    </xf>
    <xf numFmtId="3" fontId="2" fillId="0" borderId="15" xfId="0" applyNumberFormat="1" applyFont="1" applyFill="1" applyBorder="1" applyAlignment="1" applyProtection="1">
      <alignment wrapText="1"/>
    </xf>
    <xf numFmtId="3" fontId="2" fillId="0" borderId="12" xfId="0" applyNumberFormat="1" applyFont="1" applyFill="1" applyBorder="1" applyAlignment="1" applyProtection="1">
      <alignment wrapText="1"/>
    </xf>
    <xf numFmtId="4" fontId="3" fillId="0" borderId="0" xfId="0" applyNumberFormat="1" applyFont="1" applyFill="1" applyBorder="1" applyAlignment="1" applyProtection="1">
      <alignment wrapText="1"/>
    </xf>
    <xf numFmtId="4" fontId="3" fillId="0" borderId="2" xfId="0" applyNumberFormat="1" applyFont="1" applyFill="1" applyBorder="1" applyAlignment="1" applyProtection="1">
      <alignment wrapText="1"/>
    </xf>
    <xf numFmtId="3" fontId="3" fillId="0" borderId="11" xfId="0" applyNumberFormat="1" applyFont="1" applyFill="1" applyBorder="1" applyAlignment="1" applyProtection="1">
      <alignment wrapText="1"/>
    </xf>
    <xf numFmtId="4" fontId="3" fillId="0" borderId="5" xfId="0" applyNumberFormat="1" applyFont="1" applyBorder="1"/>
    <xf numFmtId="0" fontId="10" fillId="0" borderId="0" xfId="0" applyFont="1"/>
    <xf numFmtId="0" fontId="12" fillId="0" borderId="0" xfId="0" applyFont="1"/>
    <xf numFmtId="3" fontId="3" fillId="0" borderId="17" xfId="0" applyNumberFormat="1" applyFont="1" applyFill="1" applyBorder="1" applyAlignment="1" applyProtection="1">
      <alignment horizontal="center" wrapText="1"/>
    </xf>
    <xf numFmtId="4" fontId="2" fillId="0" borderId="10" xfId="0" applyNumberFormat="1" applyFont="1" applyFill="1" applyBorder="1" applyAlignment="1" applyProtection="1">
      <alignment wrapText="1"/>
    </xf>
    <xf numFmtId="167" fontId="2" fillId="0" borderId="15" xfId="0" applyNumberFormat="1" applyFont="1" applyFill="1" applyBorder="1" applyAlignment="1" applyProtection="1">
      <alignment wrapText="1"/>
    </xf>
    <xf numFmtId="4" fontId="3" fillId="0" borderId="20" xfId="0" applyNumberFormat="1" applyFont="1" applyBorder="1"/>
    <xf numFmtId="3" fontId="2" fillId="0" borderId="1" xfId="0" applyNumberFormat="1" applyFont="1" applyFill="1" applyBorder="1" applyAlignment="1" applyProtection="1">
      <alignment wrapText="1"/>
    </xf>
    <xf numFmtId="1" fontId="11" fillId="0" borderId="1" xfId="0" applyNumberFormat="1" applyFont="1" applyFill="1" applyBorder="1" applyAlignment="1" applyProtection="1">
      <alignment horizontal="right" wrapText="1"/>
    </xf>
    <xf numFmtId="4" fontId="2" fillId="0" borderId="18" xfId="0" applyNumberFormat="1" applyFont="1" applyFill="1" applyBorder="1"/>
    <xf numFmtId="14" fontId="14" fillId="0" borderId="0" xfId="0" applyNumberFormat="1" applyFont="1"/>
    <xf numFmtId="0" fontId="6" fillId="0" borderId="23" xfId="0" applyNumberFormat="1" applyFont="1" applyFill="1" applyBorder="1" applyAlignment="1" applyProtection="1">
      <alignment horizontal="left" wrapText="1"/>
    </xf>
    <xf numFmtId="0" fontId="6" fillId="0" borderId="24" xfId="0" applyNumberFormat="1" applyFont="1" applyFill="1" applyBorder="1" applyAlignment="1" applyProtection="1">
      <alignment wrapText="1"/>
    </xf>
    <xf numFmtId="9" fontId="3" fillId="3" borderId="24" xfId="0" applyNumberFormat="1" applyFont="1" applyFill="1" applyBorder="1" applyAlignment="1" applyProtection="1">
      <alignment horizontal="center" vertical="center" wrapText="1"/>
    </xf>
    <xf numFmtId="9" fontId="3" fillId="0" borderId="24" xfId="0" applyNumberFormat="1" applyFont="1" applyFill="1" applyBorder="1" applyAlignment="1" applyProtection="1">
      <alignment horizontal="center" vertical="center" wrapText="1"/>
    </xf>
    <xf numFmtId="0" fontId="5" fillId="2" borderId="23" xfId="0" applyNumberFormat="1" applyFont="1" applyFill="1" applyBorder="1" applyAlignment="1" applyProtection="1">
      <alignment horizontal="center" vertical="center" wrapText="1"/>
    </xf>
    <xf numFmtId="0" fontId="5" fillId="2" borderId="25" xfId="0" applyNumberFormat="1" applyFont="1" applyFill="1" applyBorder="1" applyAlignment="1" applyProtection="1">
      <alignment horizontal="center" vertical="center" wrapText="1"/>
    </xf>
    <xf numFmtId="0" fontId="2" fillId="0" borderId="12" xfId="0" applyFont="1" applyBorder="1"/>
    <xf numFmtId="0" fontId="2" fillId="0" borderId="19" xfId="0" applyFont="1" applyBorder="1"/>
    <xf numFmtId="1" fontId="11" fillId="0" borderId="9" xfId="0" applyNumberFormat="1" applyFont="1" applyFill="1" applyBorder="1" applyAlignment="1" applyProtection="1">
      <alignment horizontal="right" wrapText="1"/>
    </xf>
    <xf numFmtId="3" fontId="3" fillId="0" borderId="9" xfId="0" applyNumberFormat="1" applyFont="1" applyFill="1" applyBorder="1" applyAlignment="1" applyProtection="1">
      <alignment horizontal="center" wrapText="1"/>
    </xf>
    <xf numFmtId="4" fontId="3" fillId="0" borderId="16" xfId="0" applyNumberFormat="1" applyFont="1" applyBorder="1"/>
    <xf numFmtId="3" fontId="2" fillId="0" borderId="9" xfId="0" applyNumberFormat="1" applyFont="1" applyFill="1" applyBorder="1" applyAlignment="1" applyProtection="1">
      <alignment wrapText="1"/>
    </xf>
    <xf numFmtId="4" fontId="2" fillId="0" borderId="26" xfId="0" applyNumberFormat="1" applyFont="1" applyFill="1" applyBorder="1"/>
    <xf numFmtId="4" fontId="2" fillId="0" borderId="27" xfId="0" applyNumberFormat="1" applyFont="1" applyFill="1" applyBorder="1" applyAlignment="1" applyProtection="1">
      <alignment wrapText="1"/>
    </xf>
    <xf numFmtId="3" fontId="2" fillId="0" borderId="28" xfId="0" applyNumberFormat="1" applyFont="1" applyFill="1" applyBorder="1" applyAlignment="1" applyProtection="1">
      <alignment wrapText="1"/>
    </xf>
    <xf numFmtId="167" fontId="2" fillId="0" borderId="28" xfId="0" applyNumberFormat="1" applyFont="1" applyFill="1" applyBorder="1" applyAlignment="1" applyProtection="1">
      <alignment wrapText="1"/>
    </xf>
    <xf numFmtId="168" fontId="2" fillId="4" borderId="1" xfId="1" applyNumberFormat="1" applyFont="1" applyFill="1" applyBorder="1"/>
    <xf numFmtId="4" fontId="2" fillId="3" borderId="1" xfId="0" applyNumberFormat="1" applyFont="1" applyFill="1" applyBorder="1"/>
    <xf numFmtId="0" fontId="4" fillId="0" borderId="1" xfId="0" applyNumberFormat="1" applyFont="1" applyFill="1" applyBorder="1" applyAlignment="1" applyProtection="1">
      <alignment horizontal="left" wrapText="1"/>
    </xf>
    <xf numFmtId="4" fontId="11" fillId="0" borderId="1" xfId="0" applyNumberFormat="1" applyFont="1" applyFill="1" applyBorder="1" applyAlignment="1" applyProtection="1">
      <alignment horizontal="right" wrapText="1"/>
    </xf>
    <xf numFmtId="4" fontId="11" fillId="0" borderId="1" xfId="0" applyNumberFormat="1" applyFont="1" applyFill="1" applyBorder="1" applyAlignment="1" applyProtection="1">
      <alignment horizontal="left" wrapText="1"/>
    </xf>
    <xf numFmtId="3" fontId="4" fillId="0" borderId="1" xfId="0" applyNumberFormat="1" applyFont="1" applyFill="1" applyBorder="1" applyAlignment="1" applyProtection="1">
      <alignment horizontal="right"/>
    </xf>
    <xf numFmtId="3" fontId="9" fillId="0" borderId="1" xfId="0" applyNumberFormat="1" applyFont="1" applyFill="1" applyBorder="1" applyAlignment="1" applyProtection="1">
      <alignment horizontal="right"/>
    </xf>
    <xf numFmtId="4" fontId="11" fillId="0" borderId="1" xfId="0" applyNumberFormat="1" applyFont="1" applyFill="1" applyBorder="1" applyAlignment="1" applyProtection="1">
      <alignment horizontal="left"/>
    </xf>
    <xf numFmtId="0" fontId="6" fillId="0" borderId="24" xfId="0" applyNumberFormat="1" applyFont="1" applyFill="1" applyBorder="1" applyAlignment="1" applyProtection="1">
      <alignment horizontal="left" wrapText="1"/>
    </xf>
    <xf numFmtId="0" fontId="4" fillId="0" borderId="9" xfId="0" applyNumberFormat="1" applyFont="1" applyFill="1" applyBorder="1" applyAlignment="1" applyProtection="1">
      <alignment horizontal="left" wrapText="1"/>
    </xf>
    <xf numFmtId="4" fontId="11" fillId="0" borderId="9" xfId="0" applyNumberFormat="1" applyFont="1" applyFill="1" applyBorder="1" applyAlignment="1" applyProtection="1">
      <alignment horizontal="left"/>
    </xf>
    <xf numFmtId="3" fontId="4" fillId="0" borderId="9" xfId="0" applyNumberFormat="1" applyFont="1" applyFill="1" applyBorder="1" applyAlignment="1" applyProtection="1">
      <alignment horizontal="right"/>
    </xf>
    <xf numFmtId="3" fontId="9" fillId="0" borderId="9" xfId="0" applyNumberFormat="1" applyFont="1" applyFill="1" applyBorder="1" applyAlignment="1" applyProtection="1">
      <alignment horizontal="right"/>
    </xf>
    <xf numFmtId="4" fontId="2" fillId="3" borderId="9" xfId="0" applyNumberFormat="1" applyFont="1" applyFill="1" applyBorder="1"/>
    <xf numFmtId="0" fontId="15" fillId="0" borderId="0" xfId="0" applyFont="1" applyBorder="1"/>
    <xf numFmtId="9" fontId="16" fillId="0" borderId="0" xfId="1" applyFont="1" applyFill="1" applyBorder="1" applyAlignment="1" applyProtection="1">
      <alignment wrapText="1"/>
    </xf>
    <xf numFmtId="0" fontId="17" fillId="0" borderId="0" xfId="0" applyFont="1"/>
    <xf numFmtId="0" fontId="3" fillId="0" borderId="29" xfId="0" applyFont="1" applyBorder="1"/>
    <xf numFmtId="0" fontId="3" fillId="0" borderId="1" xfId="0" applyFont="1" applyBorder="1"/>
    <xf numFmtId="0" fontId="18" fillId="0" borderId="1" xfId="0" applyFont="1" applyBorder="1" applyAlignment="1">
      <alignment horizontal="center"/>
    </xf>
    <xf numFmtId="4" fontId="19" fillId="0" borderId="1" xfId="0" applyNumberFormat="1" applyFont="1" applyBorder="1"/>
    <xf numFmtId="0" fontId="2" fillId="0" borderId="1" xfId="0" applyFont="1" applyBorder="1"/>
    <xf numFmtId="4" fontId="20" fillId="0" borderId="1" xfId="0" applyNumberFormat="1" applyFont="1" applyBorder="1"/>
    <xf numFmtId="4" fontId="20" fillId="5" borderId="1" xfId="0" applyNumberFormat="1" applyFont="1" applyFill="1" applyBorder="1"/>
    <xf numFmtId="169" fontId="3" fillId="0" borderId="0" xfId="0" applyNumberFormat="1" applyFont="1"/>
    <xf numFmtId="0" fontId="6" fillId="0" borderId="1" xfId="0" applyNumberFormat="1" applyFont="1" applyFill="1" applyBorder="1" applyAlignment="1" applyProtection="1">
      <alignment horizontal="center" vertical="center" wrapText="1"/>
    </xf>
    <xf numFmtId="9" fontId="3" fillId="0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169" fontId="6" fillId="5" borderId="1" xfId="0" applyNumberFormat="1" applyFont="1" applyFill="1" applyBorder="1" applyAlignment="1" applyProtection="1"/>
    <xf numFmtId="3" fontId="3" fillId="0" borderId="1" xfId="0" applyNumberFormat="1" applyFont="1" applyFill="1" applyBorder="1" applyAlignment="1" applyProtection="1">
      <alignment wrapText="1"/>
    </xf>
    <xf numFmtId="3" fontId="0" fillId="0" borderId="1" xfId="0" applyNumberFormat="1" applyBorder="1"/>
    <xf numFmtId="4" fontId="17" fillId="0" borderId="0" xfId="0" applyNumberFormat="1" applyFont="1"/>
    <xf numFmtId="0" fontId="2" fillId="0" borderId="0" xfId="0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5" fillId="2" borderId="21" xfId="0" applyNumberFormat="1" applyFont="1" applyFill="1" applyBorder="1" applyAlignment="1" applyProtection="1">
      <alignment horizontal="center" vertical="center"/>
    </xf>
    <xf numFmtId="0" fontId="5" fillId="2" borderId="22" xfId="0" applyNumberFormat="1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4" fontId="10" fillId="0" borderId="29" xfId="0" applyNumberFormat="1" applyFont="1" applyBorder="1" applyAlignment="1">
      <alignment horizontal="right"/>
    </xf>
    <xf numFmtId="4" fontId="10" fillId="0" borderId="30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center"/>
    </xf>
    <xf numFmtId="0" fontId="5" fillId="2" borderId="31" xfId="0" applyNumberFormat="1" applyFont="1" applyFill="1" applyBorder="1" applyAlignment="1" applyProtection="1">
      <alignment horizontal="center" vertical="center"/>
    </xf>
    <xf numFmtId="0" fontId="5" fillId="2" borderId="32" xfId="0" applyNumberFormat="1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</cellXfs>
  <cellStyles count="14">
    <cellStyle name="Comma 2" xfId="7"/>
    <cellStyle name="Currency 2" xfId="8"/>
    <cellStyle name="Date" xfId="2"/>
    <cellStyle name="Navadno" xfId="0" builtinId="0"/>
    <cellStyle name="Navadno 2" xfId="5"/>
    <cellStyle name="Navadno 2 2" xfId="13"/>
    <cellStyle name="Navadno 3" xfId="12"/>
    <cellStyle name="Normal 2" xfId="9"/>
    <cellStyle name="Number_Total" xfId="3"/>
    <cellStyle name="Odstotek" xfId="1" builtinId="5"/>
    <cellStyle name="Percent 2" xfId="10"/>
    <cellStyle name="Total" xfId="4"/>
    <cellStyle name="Valuta 2" xfId="11"/>
    <cellStyle name="Vejica 2" xfId="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tabSelected="1" zoomScale="83" zoomScaleNormal="83" workbookViewId="0">
      <selection activeCell="H5" sqref="H5"/>
    </sheetView>
  </sheetViews>
  <sheetFormatPr defaultColWidth="9.140625" defaultRowHeight="12.75" x14ac:dyDescent="0.2"/>
  <cols>
    <col min="1" max="1" width="3.85546875" style="1" customWidth="1"/>
    <col min="2" max="2" width="40.140625" style="1" hidden="1" customWidth="1"/>
    <col min="3" max="3" width="9" style="1" customWidth="1"/>
    <col min="4" max="4" width="55.5703125" style="1" customWidth="1"/>
    <col min="5" max="5" width="9.42578125" style="1" customWidth="1"/>
    <col min="6" max="6" width="12.5703125" style="1" customWidth="1"/>
    <col min="7" max="7" width="15.42578125" style="1" customWidth="1"/>
    <col min="8" max="8" width="12.85546875" style="1" bestFit="1" customWidth="1"/>
    <col min="9" max="9" width="17" style="1" customWidth="1"/>
    <col min="10" max="10" width="12.85546875" style="1" customWidth="1"/>
    <col min="11" max="11" width="17.42578125" style="1" customWidth="1"/>
    <col min="12" max="12" width="13.5703125" style="1" customWidth="1"/>
    <col min="13" max="13" width="11.5703125" style="1" customWidth="1"/>
    <col min="14" max="14" width="9.7109375" style="1" bestFit="1" customWidth="1"/>
    <col min="15" max="15" width="14.5703125" style="1" customWidth="1"/>
    <col min="16" max="16" width="10.28515625" style="1" customWidth="1"/>
    <col min="17" max="17" width="13.28515625" style="1" customWidth="1"/>
    <col min="18" max="18" width="9.42578125" style="1" customWidth="1"/>
    <col min="19" max="19" width="16.140625" style="1" customWidth="1"/>
    <col min="20" max="20" width="9.140625" style="1" customWidth="1"/>
    <col min="21" max="21" width="12.42578125" style="1" customWidth="1"/>
    <col min="22" max="22" width="11.5703125" style="1" customWidth="1"/>
    <col min="23" max="16384" width="9.140625" style="1"/>
  </cols>
  <sheetData>
    <row r="1" spans="1:21" ht="18" x14ac:dyDescent="0.25">
      <c r="C1" s="18" t="s">
        <v>62</v>
      </c>
      <c r="D1" s="19"/>
      <c r="E1" s="19"/>
      <c r="G1" s="27"/>
      <c r="J1" s="77" t="s">
        <v>39</v>
      </c>
      <c r="K1" s="78"/>
      <c r="L1" s="78"/>
      <c r="M1" s="78"/>
      <c r="N1" s="78"/>
      <c r="O1" s="78"/>
      <c r="P1" s="78"/>
      <c r="Q1" s="78"/>
      <c r="R1" s="78"/>
      <c r="S1" s="78"/>
      <c r="T1" s="78"/>
      <c r="U1" s="79"/>
    </row>
    <row r="2" spans="1:21" ht="13.5" thickBot="1" x14ac:dyDescent="0.25">
      <c r="J2" s="80" t="s">
        <v>17</v>
      </c>
      <c r="K2" s="81"/>
      <c r="L2" s="80" t="s">
        <v>72</v>
      </c>
      <c r="M2" s="81"/>
      <c r="N2" s="80" t="s">
        <v>20</v>
      </c>
      <c r="O2" s="81"/>
      <c r="P2" s="80" t="s">
        <v>19</v>
      </c>
      <c r="Q2" s="81"/>
      <c r="R2" s="82" t="s">
        <v>16</v>
      </c>
      <c r="S2" s="83"/>
      <c r="T2" s="82" t="s">
        <v>15</v>
      </c>
      <c r="U2" s="83"/>
    </row>
    <row r="3" spans="1:21" ht="60" customHeight="1" x14ac:dyDescent="0.2">
      <c r="A3" s="28"/>
      <c r="B3" s="52" t="s">
        <v>18</v>
      </c>
      <c r="C3" s="29" t="s">
        <v>41</v>
      </c>
      <c r="D3" s="29" t="s">
        <v>44</v>
      </c>
      <c r="E3" s="29" t="s">
        <v>25</v>
      </c>
      <c r="F3" s="29" t="s">
        <v>26</v>
      </c>
      <c r="G3" s="30" t="s">
        <v>63</v>
      </c>
      <c r="H3" s="31" t="s">
        <v>21</v>
      </c>
      <c r="I3" s="31" t="s">
        <v>40</v>
      </c>
      <c r="J3" s="32" t="s">
        <v>33</v>
      </c>
      <c r="K3" s="33" t="s">
        <v>34</v>
      </c>
      <c r="L3" s="32" t="s">
        <v>33</v>
      </c>
      <c r="M3" s="33" t="s">
        <v>34</v>
      </c>
      <c r="N3" s="32" t="s">
        <v>33</v>
      </c>
      <c r="O3" s="33" t="s">
        <v>34</v>
      </c>
      <c r="P3" s="32" t="s">
        <v>33</v>
      </c>
      <c r="Q3" s="33" t="s">
        <v>34</v>
      </c>
      <c r="R3" s="32" t="s">
        <v>33</v>
      </c>
      <c r="S3" s="33" t="s">
        <v>34</v>
      </c>
      <c r="T3" s="32" t="s">
        <v>33</v>
      </c>
      <c r="U3" s="33" t="s">
        <v>34</v>
      </c>
    </row>
    <row r="4" spans="1:21" ht="23.25" x14ac:dyDescent="0.2">
      <c r="A4" s="34">
        <v>1</v>
      </c>
      <c r="B4" s="46" t="s">
        <v>9</v>
      </c>
      <c r="C4" s="47" t="s">
        <v>42</v>
      </c>
      <c r="D4" s="48" t="s">
        <v>43</v>
      </c>
      <c r="E4" s="49">
        <v>1</v>
      </c>
      <c r="F4" s="50" t="s">
        <v>23</v>
      </c>
      <c r="G4" s="45"/>
      <c r="H4" s="16">
        <f t="shared" ref="H4:H25" si="0">J4+L4+N4+P4+R4+T4</f>
        <v>1</v>
      </c>
      <c r="I4" s="17">
        <f>G4*H4/E4</f>
        <v>0</v>
      </c>
      <c r="J4" s="9">
        <v>0.2</v>
      </c>
      <c r="K4" s="10">
        <f t="shared" ref="K4:K27" si="1">ROUND(J4*$G4/$E4,2)</f>
        <v>0</v>
      </c>
      <c r="L4" s="9">
        <v>0.4</v>
      </c>
      <c r="M4" s="10">
        <f t="shared" ref="M4:M27" si="2">ROUND(L4*$G4/$E4,2)</f>
        <v>0</v>
      </c>
      <c r="N4" s="9">
        <v>0.2</v>
      </c>
      <c r="O4" s="10">
        <f t="shared" ref="O4:U27" si="3">ROUND(N4*$G4/$E4,2)</f>
        <v>0</v>
      </c>
      <c r="P4" s="9">
        <v>0.2</v>
      </c>
      <c r="Q4" s="10">
        <f t="shared" ref="Q4:Q25" si="4">ROUND(P4*$G4/$E4,2)</f>
        <v>0</v>
      </c>
      <c r="R4" s="9"/>
      <c r="S4" s="10">
        <f t="shared" ref="S4:S25" si="5">ROUND(R4*$G4/$E4,2)</f>
        <v>0</v>
      </c>
      <c r="T4" s="9"/>
      <c r="U4" s="10">
        <f t="shared" ref="U4:U23" si="6">ROUND(T4*$G4/$E4,2)</f>
        <v>0</v>
      </c>
    </row>
    <row r="5" spans="1:21" x14ac:dyDescent="0.2">
      <c r="A5" s="34">
        <v>2</v>
      </c>
      <c r="B5" s="46" t="s">
        <v>14</v>
      </c>
      <c r="C5" s="25">
        <v>7003012</v>
      </c>
      <c r="D5" s="48" t="s">
        <v>45</v>
      </c>
      <c r="E5" s="49">
        <v>1</v>
      </c>
      <c r="F5" s="50" t="s">
        <v>27</v>
      </c>
      <c r="G5" s="45"/>
      <c r="H5" s="16">
        <f t="shared" si="0"/>
        <v>545</v>
      </c>
      <c r="I5" s="17">
        <f>G5*H5/E5</f>
        <v>0</v>
      </c>
      <c r="J5" s="11">
        <f>147</f>
        <v>147</v>
      </c>
      <c r="K5" s="10">
        <f t="shared" si="1"/>
        <v>0</v>
      </c>
      <c r="L5" s="11">
        <v>130</v>
      </c>
      <c r="M5" s="10">
        <f t="shared" si="2"/>
        <v>0</v>
      </c>
      <c r="N5" s="11">
        <v>155</v>
      </c>
      <c r="O5" s="10">
        <f t="shared" si="3"/>
        <v>0</v>
      </c>
      <c r="P5" s="11">
        <f>77</f>
        <v>77</v>
      </c>
      <c r="Q5" s="10">
        <f t="shared" si="4"/>
        <v>0</v>
      </c>
      <c r="R5" s="11">
        <f>17+2</f>
        <v>19</v>
      </c>
      <c r="S5" s="10">
        <f t="shared" si="5"/>
        <v>0</v>
      </c>
      <c r="T5" s="11">
        <f>13+4</f>
        <v>17</v>
      </c>
      <c r="U5" s="10">
        <f t="shared" si="6"/>
        <v>0</v>
      </c>
    </row>
    <row r="6" spans="1:21" x14ac:dyDescent="0.2">
      <c r="A6" s="34">
        <v>3</v>
      </c>
      <c r="B6" s="46" t="s">
        <v>13</v>
      </c>
      <c r="C6" s="25">
        <v>7003014</v>
      </c>
      <c r="D6" s="48" t="s">
        <v>46</v>
      </c>
      <c r="E6" s="49">
        <v>1</v>
      </c>
      <c r="F6" s="50" t="s">
        <v>27</v>
      </c>
      <c r="G6" s="45"/>
      <c r="H6" s="16">
        <f t="shared" si="0"/>
        <v>101</v>
      </c>
      <c r="I6" s="17">
        <f t="shared" ref="I6:I27" si="7">G6*H6/E6</f>
        <v>0</v>
      </c>
      <c r="J6" s="11">
        <v>23</v>
      </c>
      <c r="K6" s="10">
        <f t="shared" si="1"/>
        <v>0</v>
      </c>
      <c r="L6" s="11">
        <v>24</v>
      </c>
      <c r="M6" s="10">
        <f t="shared" si="2"/>
        <v>0</v>
      </c>
      <c r="N6" s="11">
        <v>30</v>
      </c>
      <c r="O6" s="10">
        <f t="shared" si="3"/>
        <v>0</v>
      </c>
      <c r="P6" s="11">
        <v>13</v>
      </c>
      <c r="Q6" s="10">
        <f t="shared" si="4"/>
        <v>0</v>
      </c>
      <c r="R6" s="11">
        <f>3+2</f>
        <v>5</v>
      </c>
      <c r="S6" s="10">
        <f t="shared" si="5"/>
        <v>0</v>
      </c>
      <c r="T6" s="11">
        <f>2+4</f>
        <v>6</v>
      </c>
      <c r="U6" s="10">
        <f t="shared" si="6"/>
        <v>0</v>
      </c>
    </row>
    <row r="7" spans="1:21" x14ac:dyDescent="0.2">
      <c r="A7" s="34">
        <v>4</v>
      </c>
      <c r="B7" s="46" t="s">
        <v>12</v>
      </c>
      <c r="C7" s="25">
        <v>7003013</v>
      </c>
      <c r="D7" s="48" t="s">
        <v>47</v>
      </c>
      <c r="E7" s="49">
        <v>1</v>
      </c>
      <c r="F7" s="50" t="s">
        <v>27</v>
      </c>
      <c r="G7" s="45"/>
      <c r="H7" s="16">
        <f t="shared" si="0"/>
        <v>5</v>
      </c>
      <c r="I7" s="17">
        <f>G7*H7/E7</f>
        <v>0</v>
      </c>
      <c r="J7" s="11">
        <v>1</v>
      </c>
      <c r="K7" s="10">
        <f t="shared" si="1"/>
        <v>0</v>
      </c>
      <c r="L7" s="11">
        <v>2</v>
      </c>
      <c r="M7" s="10">
        <f t="shared" si="2"/>
        <v>0</v>
      </c>
      <c r="N7" s="11">
        <v>1</v>
      </c>
      <c r="O7" s="10">
        <f t="shared" si="3"/>
        <v>0</v>
      </c>
      <c r="P7" s="11">
        <v>1</v>
      </c>
      <c r="Q7" s="10">
        <f t="shared" si="4"/>
        <v>0</v>
      </c>
      <c r="R7" s="11"/>
      <c r="S7" s="10">
        <f t="shared" si="5"/>
        <v>0</v>
      </c>
      <c r="T7" s="11"/>
      <c r="U7" s="10">
        <f t="shared" si="6"/>
        <v>0</v>
      </c>
    </row>
    <row r="8" spans="1:21" x14ac:dyDescent="0.2">
      <c r="A8" s="34">
        <v>5</v>
      </c>
      <c r="B8" s="46" t="s">
        <v>11</v>
      </c>
      <c r="C8" s="25">
        <v>7009375</v>
      </c>
      <c r="D8" s="48" t="s">
        <v>49</v>
      </c>
      <c r="E8" s="49">
        <v>1000</v>
      </c>
      <c r="F8" s="50" t="s">
        <v>28</v>
      </c>
      <c r="G8" s="45"/>
      <c r="H8" s="16">
        <f t="shared" si="0"/>
        <v>229000</v>
      </c>
      <c r="I8" s="17">
        <f>G8*H8/E8</f>
        <v>0</v>
      </c>
      <c r="J8" s="11">
        <v>21</v>
      </c>
      <c r="K8" s="10">
        <f t="shared" si="1"/>
        <v>0</v>
      </c>
      <c r="L8" s="11">
        <v>125263</v>
      </c>
      <c r="M8" s="10">
        <f t="shared" si="2"/>
        <v>0</v>
      </c>
      <c r="N8" s="11">
        <v>98921</v>
      </c>
      <c r="O8" s="10">
        <f t="shared" si="3"/>
        <v>0</v>
      </c>
      <c r="P8" s="11">
        <v>3795</v>
      </c>
      <c r="Q8" s="10">
        <f t="shared" si="4"/>
        <v>0</v>
      </c>
      <c r="R8" s="11"/>
      <c r="S8" s="10">
        <f t="shared" si="5"/>
        <v>0</v>
      </c>
      <c r="T8" s="11">
        <v>1000</v>
      </c>
      <c r="U8" s="10">
        <f t="shared" si="6"/>
        <v>0</v>
      </c>
    </row>
    <row r="9" spans="1:21" ht="22.5" customHeight="1" x14ac:dyDescent="0.2">
      <c r="A9" s="34">
        <v>6</v>
      </c>
      <c r="B9" s="46" t="s">
        <v>22</v>
      </c>
      <c r="C9" s="25">
        <v>7009375</v>
      </c>
      <c r="D9" s="48" t="s">
        <v>49</v>
      </c>
      <c r="E9" s="49">
        <v>1000</v>
      </c>
      <c r="F9" s="50" t="s">
        <v>28</v>
      </c>
      <c r="G9" s="45"/>
      <c r="H9" s="16">
        <f t="shared" si="0"/>
        <v>60000</v>
      </c>
      <c r="I9" s="17">
        <f t="shared" si="7"/>
        <v>0</v>
      </c>
      <c r="J9" s="11"/>
      <c r="K9" s="10">
        <f t="shared" si="1"/>
        <v>0</v>
      </c>
      <c r="L9" s="11">
        <v>0</v>
      </c>
      <c r="M9" s="10">
        <f t="shared" si="2"/>
        <v>0</v>
      </c>
      <c r="N9" s="11"/>
      <c r="O9" s="10">
        <f t="shared" si="3"/>
        <v>0</v>
      </c>
      <c r="P9" s="11"/>
      <c r="Q9" s="10">
        <f t="shared" si="4"/>
        <v>0</v>
      </c>
      <c r="R9" s="11">
        <f>60000</f>
        <v>60000</v>
      </c>
      <c r="S9" s="10">
        <f t="shared" si="5"/>
        <v>0</v>
      </c>
      <c r="T9" s="11"/>
      <c r="U9" s="10">
        <f t="shared" si="6"/>
        <v>0</v>
      </c>
    </row>
    <row r="10" spans="1:21" x14ac:dyDescent="0.2">
      <c r="A10" s="34">
        <v>7</v>
      </c>
      <c r="B10" s="46" t="s">
        <v>10</v>
      </c>
      <c r="C10" s="25">
        <v>7003015</v>
      </c>
      <c r="D10" s="48" t="s">
        <v>48</v>
      </c>
      <c r="E10" s="49">
        <v>1</v>
      </c>
      <c r="F10" s="50" t="s">
        <v>27</v>
      </c>
      <c r="G10" s="45"/>
      <c r="H10" s="16">
        <f t="shared" si="0"/>
        <v>41</v>
      </c>
      <c r="I10" s="17">
        <f t="shared" si="7"/>
        <v>0</v>
      </c>
      <c r="J10" s="11">
        <f>4+4</f>
        <v>8</v>
      </c>
      <c r="K10" s="10">
        <f t="shared" si="1"/>
        <v>0</v>
      </c>
      <c r="L10" s="11">
        <v>0</v>
      </c>
      <c r="M10" s="10">
        <f t="shared" si="2"/>
        <v>0</v>
      </c>
      <c r="N10" s="11">
        <v>30</v>
      </c>
      <c r="O10" s="10">
        <f t="shared" si="3"/>
        <v>0</v>
      </c>
      <c r="P10" s="11">
        <v>0</v>
      </c>
      <c r="Q10" s="10">
        <f t="shared" si="4"/>
        <v>0</v>
      </c>
      <c r="R10" s="11">
        <v>1</v>
      </c>
      <c r="S10" s="10">
        <f t="shared" si="5"/>
        <v>0</v>
      </c>
      <c r="T10" s="11">
        <v>2</v>
      </c>
      <c r="U10" s="10">
        <f t="shared" si="6"/>
        <v>0</v>
      </c>
    </row>
    <row r="11" spans="1:21" x14ac:dyDescent="0.2">
      <c r="A11" s="34">
        <v>8</v>
      </c>
      <c r="B11" s="46" t="s">
        <v>8</v>
      </c>
      <c r="C11" s="25">
        <v>7010520</v>
      </c>
      <c r="D11" s="48" t="s">
        <v>50</v>
      </c>
      <c r="E11" s="49">
        <v>500</v>
      </c>
      <c r="F11" s="50" t="s">
        <v>35</v>
      </c>
      <c r="G11" s="45"/>
      <c r="H11" s="16">
        <f t="shared" si="0"/>
        <v>3000</v>
      </c>
      <c r="I11" s="17">
        <f>G11*H11/E11</f>
        <v>0</v>
      </c>
      <c r="J11" s="11">
        <f>0.47*500</f>
        <v>235</v>
      </c>
      <c r="K11" s="10">
        <f t="shared" si="1"/>
        <v>0</v>
      </c>
      <c r="L11" s="11">
        <v>910</v>
      </c>
      <c r="M11" s="10">
        <f t="shared" si="2"/>
        <v>0</v>
      </c>
      <c r="N11" s="11">
        <f>(0.72+1)*500</f>
        <v>860</v>
      </c>
      <c r="O11" s="10">
        <f t="shared" si="3"/>
        <v>0</v>
      </c>
      <c r="P11" s="11">
        <f>1.99*500</f>
        <v>995</v>
      </c>
      <c r="Q11" s="10">
        <f t="shared" si="4"/>
        <v>0</v>
      </c>
      <c r="R11" s="11">
        <v>0</v>
      </c>
      <c r="S11" s="10">
        <f t="shared" si="5"/>
        <v>0</v>
      </c>
      <c r="T11" s="11">
        <v>0</v>
      </c>
      <c r="U11" s="10">
        <f t="shared" si="6"/>
        <v>0</v>
      </c>
    </row>
    <row r="12" spans="1:21" x14ac:dyDescent="0.2">
      <c r="A12" s="34">
        <v>9</v>
      </c>
      <c r="B12" s="46" t="s">
        <v>7</v>
      </c>
      <c r="C12" s="25">
        <v>7009502</v>
      </c>
      <c r="D12" s="48" t="s">
        <v>51</v>
      </c>
      <c r="E12" s="49">
        <v>1</v>
      </c>
      <c r="F12" s="50" t="s">
        <v>29</v>
      </c>
      <c r="G12" s="45"/>
      <c r="H12" s="16">
        <f t="shared" si="0"/>
        <v>2</v>
      </c>
      <c r="I12" s="17">
        <f t="shared" si="7"/>
        <v>0</v>
      </c>
      <c r="J12" s="9">
        <v>0.4</v>
      </c>
      <c r="K12" s="10">
        <f t="shared" si="1"/>
        <v>0</v>
      </c>
      <c r="L12" s="9">
        <v>0.8</v>
      </c>
      <c r="M12" s="10">
        <f t="shared" si="2"/>
        <v>0</v>
      </c>
      <c r="N12" s="9">
        <v>0.4</v>
      </c>
      <c r="O12" s="10">
        <f t="shared" si="3"/>
        <v>0</v>
      </c>
      <c r="P12" s="9">
        <v>0.4</v>
      </c>
      <c r="Q12" s="10">
        <f t="shared" si="4"/>
        <v>0</v>
      </c>
      <c r="R12" s="9"/>
      <c r="S12" s="10">
        <f t="shared" si="5"/>
        <v>0</v>
      </c>
      <c r="T12" s="9"/>
      <c r="U12" s="10">
        <f t="shared" si="6"/>
        <v>0</v>
      </c>
    </row>
    <row r="13" spans="1:21" ht="23.25" x14ac:dyDescent="0.2">
      <c r="A13" s="34">
        <v>10</v>
      </c>
      <c r="B13" s="46" t="s">
        <v>30</v>
      </c>
      <c r="C13" s="25" t="s">
        <v>52</v>
      </c>
      <c r="D13" s="48" t="s">
        <v>60</v>
      </c>
      <c r="E13" s="49">
        <v>1000</v>
      </c>
      <c r="F13" s="49" t="s">
        <v>31</v>
      </c>
      <c r="G13" s="45"/>
      <c r="H13" s="16">
        <f t="shared" si="0"/>
        <v>102000</v>
      </c>
      <c r="I13" s="17">
        <f t="shared" si="7"/>
        <v>0</v>
      </c>
      <c r="J13" s="11">
        <v>2000</v>
      </c>
      <c r="K13" s="10">
        <f t="shared" si="1"/>
        <v>0</v>
      </c>
      <c r="L13" s="11">
        <v>0</v>
      </c>
      <c r="M13" s="10">
        <f t="shared" si="2"/>
        <v>0</v>
      </c>
      <c r="N13" s="11">
        <v>100000</v>
      </c>
      <c r="O13" s="10">
        <f t="shared" si="3"/>
        <v>0</v>
      </c>
      <c r="P13" s="11">
        <v>0</v>
      </c>
      <c r="Q13" s="10">
        <f t="shared" si="4"/>
        <v>0</v>
      </c>
      <c r="R13" s="11"/>
      <c r="S13" s="10">
        <f t="shared" si="5"/>
        <v>0</v>
      </c>
      <c r="T13" s="11"/>
      <c r="U13" s="10">
        <f t="shared" si="6"/>
        <v>0</v>
      </c>
    </row>
    <row r="14" spans="1:21" ht="23.25" x14ac:dyDescent="0.2">
      <c r="A14" s="34">
        <v>11</v>
      </c>
      <c r="B14" s="46" t="s">
        <v>6</v>
      </c>
      <c r="C14" s="25">
        <v>7009550</v>
      </c>
      <c r="D14" s="48" t="s">
        <v>61</v>
      </c>
      <c r="E14" s="49">
        <v>1</v>
      </c>
      <c r="F14" s="50" t="s">
        <v>27</v>
      </c>
      <c r="G14" s="45"/>
      <c r="H14" s="16">
        <f t="shared" si="0"/>
        <v>433</v>
      </c>
      <c r="I14" s="17">
        <f t="shared" si="7"/>
        <v>0</v>
      </c>
      <c r="J14" s="11">
        <v>90</v>
      </c>
      <c r="K14" s="10">
        <f t="shared" si="1"/>
        <v>0</v>
      </c>
      <c r="L14" s="11">
        <v>82</v>
      </c>
      <c r="M14" s="10">
        <f t="shared" si="2"/>
        <v>0</v>
      </c>
      <c r="N14" s="11">
        <f>126+40</f>
        <v>166</v>
      </c>
      <c r="O14" s="10">
        <f t="shared" si="3"/>
        <v>0</v>
      </c>
      <c r="P14" s="11">
        <v>60</v>
      </c>
      <c r="Q14" s="10">
        <f t="shared" si="4"/>
        <v>0</v>
      </c>
      <c r="R14" s="11">
        <v>20</v>
      </c>
      <c r="S14" s="10">
        <f t="shared" si="5"/>
        <v>0</v>
      </c>
      <c r="T14" s="11">
        <v>15</v>
      </c>
      <c r="U14" s="10">
        <f t="shared" si="6"/>
        <v>0</v>
      </c>
    </row>
    <row r="15" spans="1:21" ht="23.25" x14ac:dyDescent="0.2">
      <c r="A15" s="34">
        <v>12</v>
      </c>
      <c r="B15" s="46" t="s">
        <v>24</v>
      </c>
      <c r="C15" s="25">
        <v>7009550</v>
      </c>
      <c r="D15" s="48" t="s">
        <v>61</v>
      </c>
      <c r="E15" s="49">
        <v>100</v>
      </c>
      <c r="F15" s="50" t="s">
        <v>27</v>
      </c>
      <c r="G15" s="45"/>
      <c r="H15" s="16">
        <f t="shared" si="0"/>
        <v>100</v>
      </c>
      <c r="I15" s="17">
        <f t="shared" si="7"/>
        <v>0</v>
      </c>
      <c r="J15" s="11"/>
      <c r="K15" s="10">
        <f t="shared" si="1"/>
        <v>0</v>
      </c>
      <c r="L15" s="11">
        <v>0</v>
      </c>
      <c r="M15" s="10">
        <f t="shared" si="2"/>
        <v>0</v>
      </c>
      <c r="N15" s="11">
        <v>100</v>
      </c>
      <c r="O15" s="10">
        <f t="shared" si="3"/>
        <v>0</v>
      </c>
      <c r="P15" s="11"/>
      <c r="Q15" s="10">
        <f t="shared" si="4"/>
        <v>0</v>
      </c>
      <c r="R15" s="11"/>
      <c r="S15" s="10">
        <f t="shared" si="5"/>
        <v>0</v>
      </c>
      <c r="T15" s="11"/>
      <c r="U15" s="10">
        <f t="shared" si="6"/>
        <v>0</v>
      </c>
    </row>
    <row r="16" spans="1:21" x14ac:dyDescent="0.2">
      <c r="A16" s="34">
        <v>13</v>
      </c>
      <c r="B16" s="46" t="s">
        <v>5</v>
      </c>
      <c r="C16" s="25">
        <v>7010205</v>
      </c>
      <c r="D16" s="48" t="s">
        <v>5</v>
      </c>
      <c r="E16" s="49">
        <v>1</v>
      </c>
      <c r="F16" s="50" t="s">
        <v>27</v>
      </c>
      <c r="G16" s="45"/>
      <c r="H16" s="16">
        <f t="shared" si="0"/>
        <v>5</v>
      </c>
      <c r="I16" s="17">
        <f t="shared" si="7"/>
        <v>0</v>
      </c>
      <c r="J16" s="11"/>
      <c r="K16" s="10">
        <f t="shared" si="1"/>
        <v>0</v>
      </c>
      <c r="L16" s="11">
        <v>0</v>
      </c>
      <c r="M16" s="10">
        <f t="shared" si="2"/>
        <v>0</v>
      </c>
      <c r="N16" s="11">
        <v>5</v>
      </c>
      <c r="O16" s="10">
        <f t="shared" si="3"/>
        <v>0</v>
      </c>
      <c r="P16" s="11"/>
      <c r="Q16" s="10">
        <f t="shared" si="4"/>
        <v>0</v>
      </c>
      <c r="R16" s="11"/>
      <c r="S16" s="10">
        <f t="shared" si="5"/>
        <v>0</v>
      </c>
      <c r="T16" s="11"/>
      <c r="U16" s="10">
        <f t="shared" si="6"/>
        <v>0</v>
      </c>
    </row>
    <row r="17" spans="1:22" x14ac:dyDescent="0.2">
      <c r="A17" s="34">
        <v>14</v>
      </c>
      <c r="B17" s="46" t="s">
        <v>4</v>
      </c>
      <c r="C17" s="25">
        <v>7011048</v>
      </c>
      <c r="D17" s="48" t="s">
        <v>4</v>
      </c>
      <c r="E17" s="49">
        <v>1</v>
      </c>
      <c r="F17" s="50" t="s">
        <v>27</v>
      </c>
      <c r="G17" s="45"/>
      <c r="H17" s="16">
        <f t="shared" si="0"/>
        <v>44</v>
      </c>
      <c r="I17" s="17">
        <f t="shared" si="7"/>
        <v>0</v>
      </c>
      <c r="J17" s="12"/>
      <c r="K17" s="10">
        <f t="shared" si="1"/>
        <v>0</v>
      </c>
      <c r="L17" s="12">
        <v>0</v>
      </c>
      <c r="M17" s="10">
        <f t="shared" si="2"/>
        <v>0</v>
      </c>
      <c r="N17" s="12">
        <v>30</v>
      </c>
      <c r="O17" s="10">
        <f t="shared" si="3"/>
        <v>0</v>
      </c>
      <c r="P17" s="12"/>
      <c r="Q17" s="10">
        <f t="shared" si="4"/>
        <v>0</v>
      </c>
      <c r="R17" s="12">
        <v>5</v>
      </c>
      <c r="S17" s="10">
        <f t="shared" si="5"/>
        <v>0</v>
      </c>
      <c r="T17" s="12">
        <v>9</v>
      </c>
      <c r="U17" s="10">
        <f t="shared" si="6"/>
        <v>0</v>
      </c>
    </row>
    <row r="18" spans="1:22" ht="38.25" x14ac:dyDescent="0.2">
      <c r="A18" s="34">
        <v>15</v>
      </c>
      <c r="B18" s="46" t="s">
        <v>3</v>
      </c>
      <c r="C18" s="25">
        <v>7009532</v>
      </c>
      <c r="D18" s="48" t="s">
        <v>56</v>
      </c>
      <c r="E18" s="49">
        <v>1</v>
      </c>
      <c r="F18" s="50" t="s">
        <v>27</v>
      </c>
      <c r="G18" s="45"/>
      <c r="H18" s="16">
        <f t="shared" si="0"/>
        <v>8</v>
      </c>
      <c r="I18" s="17">
        <f t="shared" si="7"/>
        <v>0</v>
      </c>
      <c r="J18" s="13"/>
      <c r="K18" s="10">
        <f t="shared" si="1"/>
        <v>0</v>
      </c>
      <c r="L18" s="13">
        <v>0</v>
      </c>
      <c r="M18" s="10">
        <f t="shared" si="2"/>
        <v>0</v>
      </c>
      <c r="N18" s="13">
        <v>8</v>
      </c>
      <c r="O18" s="10">
        <f t="shared" si="3"/>
        <v>0</v>
      </c>
      <c r="P18" s="13"/>
      <c r="Q18" s="10">
        <f t="shared" si="4"/>
        <v>0</v>
      </c>
      <c r="R18" s="13"/>
      <c r="S18" s="10">
        <f t="shared" si="5"/>
        <v>0</v>
      </c>
      <c r="T18" s="13"/>
      <c r="U18" s="10">
        <f t="shared" si="6"/>
        <v>0</v>
      </c>
    </row>
    <row r="19" spans="1:22" ht="25.5" x14ac:dyDescent="0.2">
      <c r="A19" s="34">
        <v>16</v>
      </c>
      <c r="B19" s="46" t="s">
        <v>2</v>
      </c>
      <c r="C19" s="25">
        <v>7009535</v>
      </c>
      <c r="D19" s="48" t="s">
        <v>58</v>
      </c>
      <c r="E19" s="49">
        <v>1</v>
      </c>
      <c r="F19" s="50" t="s">
        <v>27</v>
      </c>
      <c r="G19" s="45"/>
      <c r="H19" s="16">
        <f t="shared" si="0"/>
        <v>8</v>
      </c>
      <c r="I19" s="17">
        <f t="shared" si="7"/>
        <v>0</v>
      </c>
      <c r="J19" s="13"/>
      <c r="K19" s="10" t="s">
        <v>67</v>
      </c>
      <c r="L19" s="13">
        <v>0</v>
      </c>
      <c r="M19" s="10">
        <f t="shared" si="2"/>
        <v>0</v>
      </c>
      <c r="N19" s="9">
        <v>8</v>
      </c>
      <c r="O19" s="10">
        <f t="shared" si="3"/>
        <v>0</v>
      </c>
      <c r="P19" s="9"/>
      <c r="Q19" s="10">
        <f t="shared" si="4"/>
        <v>0</v>
      </c>
      <c r="R19" s="9"/>
      <c r="S19" s="10">
        <f t="shared" si="5"/>
        <v>0</v>
      </c>
      <c r="T19" s="9"/>
      <c r="U19" s="10">
        <f t="shared" si="6"/>
        <v>0</v>
      </c>
    </row>
    <row r="20" spans="1:22" ht="25.5" x14ac:dyDescent="0.2">
      <c r="A20" s="34">
        <v>17</v>
      </c>
      <c r="B20" s="46" t="s">
        <v>1</v>
      </c>
      <c r="C20" s="25">
        <v>7009536</v>
      </c>
      <c r="D20" s="48" t="s">
        <v>59</v>
      </c>
      <c r="E20" s="49">
        <v>3</v>
      </c>
      <c r="F20" s="50" t="s">
        <v>57</v>
      </c>
      <c r="G20" s="45"/>
      <c r="H20" s="16">
        <f t="shared" si="0"/>
        <v>3</v>
      </c>
      <c r="I20" s="17">
        <f>G20*H20/E20</f>
        <v>0</v>
      </c>
      <c r="J20" s="13"/>
      <c r="K20" s="10">
        <f t="shared" si="1"/>
        <v>0</v>
      </c>
      <c r="L20" s="13">
        <v>0</v>
      </c>
      <c r="M20" s="10">
        <f t="shared" si="2"/>
        <v>0</v>
      </c>
      <c r="N20" s="11">
        <v>3</v>
      </c>
      <c r="O20" s="10">
        <f>ROUND(N20*$G20/$E20,2)</f>
        <v>0</v>
      </c>
      <c r="P20" s="9"/>
      <c r="Q20" s="10">
        <f t="shared" si="4"/>
        <v>0</v>
      </c>
      <c r="R20" s="9"/>
      <c r="S20" s="10">
        <f t="shared" si="5"/>
        <v>0</v>
      </c>
      <c r="T20" s="9"/>
      <c r="U20" s="10">
        <f t="shared" si="6"/>
        <v>0</v>
      </c>
    </row>
    <row r="21" spans="1:22" ht="22.35" customHeight="1" x14ac:dyDescent="0.2">
      <c r="A21" s="34">
        <v>18</v>
      </c>
      <c r="B21" s="46" t="s">
        <v>0</v>
      </c>
      <c r="C21" s="25">
        <v>7002067</v>
      </c>
      <c r="D21" s="51" t="s">
        <v>55</v>
      </c>
      <c r="E21" s="49">
        <v>1</v>
      </c>
      <c r="F21" s="50" t="s">
        <v>32</v>
      </c>
      <c r="G21" s="45"/>
      <c r="H21" s="16">
        <f t="shared" si="0"/>
        <v>2</v>
      </c>
      <c r="I21" s="17">
        <f t="shared" si="7"/>
        <v>0</v>
      </c>
      <c r="J21" s="24"/>
      <c r="K21" s="10">
        <f t="shared" si="1"/>
        <v>0</v>
      </c>
      <c r="L21" s="9">
        <v>0</v>
      </c>
      <c r="M21" s="10">
        <f t="shared" si="2"/>
        <v>0</v>
      </c>
      <c r="N21" s="11">
        <v>2</v>
      </c>
      <c r="O21" s="10">
        <f t="shared" si="3"/>
        <v>0</v>
      </c>
      <c r="P21" s="11"/>
      <c r="Q21" s="10">
        <f t="shared" si="4"/>
        <v>0</v>
      </c>
      <c r="R21" s="11"/>
      <c r="S21" s="10">
        <f t="shared" si="5"/>
        <v>0</v>
      </c>
      <c r="T21" s="11"/>
      <c r="U21" s="10">
        <f t="shared" si="6"/>
        <v>0</v>
      </c>
    </row>
    <row r="22" spans="1:22" ht="25.5" x14ac:dyDescent="0.2">
      <c r="A22" s="34">
        <v>19</v>
      </c>
      <c r="B22" s="46" t="s">
        <v>36</v>
      </c>
      <c r="C22" s="25">
        <v>7015760</v>
      </c>
      <c r="D22" s="51" t="s">
        <v>54</v>
      </c>
      <c r="E22" s="49">
        <v>1000</v>
      </c>
      <c r="F22" s="50" t="s">
        <v>38</v>
      </c>
      <c r="G22" s="45"/>
      <c r="H22" s="16">
        <f t="shared" si="0"/>
        <v>10000</v>
      </c>
      <c r="I22" s="17">
        <f>G22*H22/E22</f>
        <v>0</v>
      </c>
      <c r="J22" s="24"/>
      <c r="K22" s="10">
        <f t="shared" si="1"/>
        <v>0</v>
      </c>
      <c r="L22" s="11">
        <v>0</v>
      </c>
      <c r="M22" s="10">
        <f t="shared" si="2"/>
        <v>0</v>
      </c>
      <c r="N22" s="11">
        <v>10000</v>
      </c>
      <c r="O22" s="10">
        <f t="shared" si="3"/>
        <v>0</v>
      </c>
      <c r="P22" s="11"/>
      <c r="Q22" s="10">
        <f t="shared" si="4"/>
        <v>0</v>
      </c>
      <c r="R22" s="11"/>
      <c r="S22" s="10">
        <f t="shared" si="5"/>
        <v>0</v>
      </c>
      <c r="T22" s="11"/>
      <c r="U22" s="10">
        <f t="shared" si="6"/>
        <v>0</v>
      </c>
    </row>
    <row r="23" spans="1:22" ht="25.5" x14ac:dyDescent="0.2">
      <c r="A23" s="34">
        <v>20</v>
      </c>
      <c r="B23" s="46" t="s">
        <v>37</v>
      </c>
      <c r="C23" s="25">
        <v>7015761</v>
      </c>
      <c r="D23" s="51" t="s">
        <v>53</v>
      </c>
      <c r="E23" s="49">
        <v>1000</v>
      </c>
      <c r="F23" s="50" t="s">
        <v>38</v>
      </c>
      <c r="G23" s="45"/>
      <c r="H23" s="16">
        <f t="shared" si="0"/>
        <v>10000</v>
      </c>
      <c r="I23" s="17">
        <f t="shared" si="7"/>
        <v>0</v>
      </c>
      <c r="J23" s="24"/>
      <c r="K23" s="10">
        <f t="shared" si="1"/>
        <v>0</v>
      </c>
      <c r="L23" s="11">
        <v>0</v>
      </c>
      <c r="M23" s="10">
        <f t="shared" si="2"/>
        <v>0</v>
      </c>
      <c r="N23" s="11">
        <v>10000</v>
      </c>
      <c r="O23" s="10">
        <f t="shared" si="3"/>
        <v>0</v>
      </c>
      <c r="P23" s="11"/>
      <c r="Q23" s="10">
        <f t="shared" si="4"/>
        <v>0</v>
      </c>
      <c r="R23" s="11"/>
      <c r="S23" s="10">
        <f t="shared" si="5"/>
        <v>0</v>
      </c>
      <c r="T23" s="11"/>
      <c r="U23" s="10">
        <f t="shared" si="6"/>
        <v>0</v>
      </c>
    </row>
    <row r="24" spans="1:22" x14ac:dyDescent="0.2">
      <c r="A24" s="34">
        <v>23</v>
      </c>
      <c r="B24" s="46"/>
      <c r="C24" s="25">
        <v>7019005</v>
      </c>
      <c r="D24" s="51" t="s">
        <v>70</v>
      </c>
      <c r="E24" s="49">
        <v>4000</v>
      </c>
      <c r="F24" s="50" t="s">
        <v>35</v>
      </c>
      <c r="G24" s="45"/>
      <c r="H24" s="16">
        <f t="shared" si="0"/>
        <v>4000</v>
      </c>
      <c r="I24" s="17">
        <f>G24*H24/E24</f>
        <v>0</v>
      </c>
      <c r="J24" s="24">
        <v>900</v>
      </c>
      <c r="K24" s="10">
        <f t="shared" ref="K24:K25" si="8">ROUND(J24*$G24/$E24,2)</f>
        <v>0</v>
      </c>
      <c r="L24" s="11">
        <v>888</v>
      </c>
      <c r="M24" s="10">
        <f t="shared" si="2"/>
        <v>0</v>
      </c>
      <c r="N24" s="11">
        <v>1332</v>
      </c>
      <c r="O24" s="10">
        <f t="shared" si="3"/>
        <v>0</v>
      </c>
      <c r="P24" s="11">
        <v>552</v>
      </c>
      <c r="Q24" s="10">
        <f t="shared" si="4"/>
        <v>0</v>
      </c>
      <c r="R24" s="11">
        <v>156</v>
      </c>
      <c r="S24" s="10">
        <f t="shared" si="5"/>
        <v>0</v>
      </c>
      <c r="T24" s="11">
        <v>172</v>
      </c>
      <c r="U24" s="10">
        <f>ROUND(T24*$G24/$E24,2)</f>
        <v>0</v>
      </c>
    </row>
    <row r="25" spans="1:22" x14ac:dyDescent="0.2">
      <c r="A25" s="34">
        <v>24</v>
      </c>
      <c r="B25" s="46"/>
      <c r="C25" s="25">
        <v>7019503</v>
      </c>
      <c r="D25" s="51" t="s">
        <v>71</v>
      </c>
      <c r="E25" s="49">
        <v>4000</v>
      </c>
      <c r="F25" s="50" t="s">
        <v>35</v>
      </c>
      <c r="G25" s="45"/>
      <c r="H25" s="16">
        <f t="shared" si="0"/>
        <v>4000</v>
      </c>
      <c r="I25" s="17">
        <f>G25*H25/E25</f>
        <v>0</v>
      </c>
      <c r="J25" s="24">
        <v>900</v>
      </c>
      <c r="K25" s="10">
        <f t="shared" si="8"/>
        <v>0</v>
      </c>
      <c r="L25" s="11">
        <v>888</v>
      </c>
      <c r="M25" s="10">
        <f t="shared" si="2"/>
        <v>0</v>
      </c>
      <c r="N25" s="11">
        <v>1332</v>
      </c>
      <c r="O25" s="10">
        <f t="shared" si="3"/>
        <v>0</v>
      </c>
      <c r="P25" s="11">
        <v>552</v>
      </c>
      <c r="Q25" s="10">
        <f t="shared" si="4"/>
        <v>0</v>
      </c>
      <c r="R25" s="11">
        <v>156</v>
      </c>
      <c r="S25" s="10">
        <f t="shared" si="5"/>
        <v>0</v>
      </c>
      <c r="T25" s="11">
        <v>172</v>
      </c>
      <c r="U25" s="10">
        <f>ROUND(T25*$G25/$E25,2)</f>
        <v>0</v>
      </c>
    </row>
    <row r="26" spans="1:22" x14ac:dyDescent="0.2">
      <c r="A26" s="34">
        <v>21</v>
      </c>
      <c r="B26" s="46"/>
      <c r="C26" s="25">
        <v>7018065</v>
      </c>
      <c r="D26" s="51" t="s">
        <v>68</v>
      </c>
      <c r="E26" s="49"/>
      <c r="F26" s="50" t="s">
        <v>66</v>
      </c>
      <c r="G26" s="44">
        <v>0.15</v>
      </c>
      <c r="H26" s="20" t="s">
        <v>64</v>
      </c>
      <c r="I26" s="23">
        <f>ROUND(SUM(I4:I25)*$G26,2)</f>
        <v>0</v>
      </c>
      <c r="J26" s="24"/>
      <c r="K26" s="26">
        <f>ROUND(SUM(K4:K25)*$G26,2)</f>
        <v>0</v>
      </c>
      <c r="L26" s="21"/>
      <c r="M26" s="26">
        <f>ROUND(SUM(M4:M25)*$G26,2)</f>
        <v>0</v>
      </c>
      <c r="N26" s="12"/>
      <c r="O26" s="26">
        <f>ROUND(SUM(O4:O25)*$G26,2)</f>
        <v>0</v>
      </c>
      <c r="P26" s="21"/>
      <c r="Q26" s="26">
        <f>ROUND(SUM(Q4:Q25)*$G26,2)</f>
        <v>0</v>
      </c>
      <c r="R26" s="22"/>
      <c r="S26" s="26">
        <f>ROUND(SUM(S4:S25)*$G26,2)</f>
        <v>0</v>
      </c>
      <c r="T26" s="22"/>
      <c r="U26" s="26">
        <f>ROUND(SUM(U4:U25)*$G26,2)</f>
        <v>0</v>
      </c>
    </row>
    <row r="27" spans="1:22" ht="13.5" thickBot="1" x14ac:dyDescent="0.25">
      <c r="A27" s="35">
        <v>22</v>
      </c>
      <c r="B27" s="53"/>
      <c r="C27" s="36">
        <v>7018568</v>
      </c>
      <c r="D27" s="54" t="s">
        <v>69</v>
      </c>
      <c r="E27" s="55">
        <v>100</v>
      </c>
      <c r="F27" s="56" t="s">
        <v>27</v>
      </c>
      <c r="G27" s="57"/>
      <c r="H27" s="37">
        <f>J27+L27+N27+P27+R27+T27</f>
        <v>100</v>
      </c>
      <c r="I27" s="38">
        <f t="shared" si="7"/>
        <v>0</v>
      </c>
      <c r="J27" s="39">
        <v>18</v>
      </c>
      <c r="K27" s="40">
        <f t="shared" si="1"/>
        <v>0</v>
      </c>
      <c r="L27" s="41">
        <v>27</v>
      </c>
      <c r="M27" s="40">
        <f t="shared" si="2"/>
        <v>0</v>
      </c>
      <c r="N27" s="42">
        <v>39</v>
      </c>
      <c r="O27" s="40">
        <f t="shared" si="3"/>
        <v>0</v>
      </c>
      <c r="P27" s="41">
        <v>10</v>
      </c>
      <c r="Q27" s="40">
        <f t="shared" si="3"/>
        <v>0</v>
      </c>
      <c r="R27" s="43">
        <v>3</v>
      </c>
      <c r="S27" s="40">
        <f t="shared" si="3"/>
        <v>0</v>
      </c>
      <c r="T27" s="43">
        <v>3</v>
      </c>
      <c r="U27" s="40">
        <f t="shared" si="3"/>
        <v>0</v>
      </c>
    </row>
    <row r="28" spans="1:22" x14ac:dyDescent="0.2">
      <c r="B28" s="4"/>
      <c r="C28" s="4"/>
      <c r="D28" s="4"/>
      <c r="E28" s="4"/>
      <c r="F28" s="4"/>
      <c r="G28" s="76" t="s">
        <v>65</v>
      </c>
      <c r="H28" s="76"/>
      <c r="I28" s="15">
        <f>SUM(I4:I27)</f>
        <v>0</v>
      </c>
      <c r="J28" s="6"/>
      <c r="K28" s="7">
        <f>SUM(K4:K27)</f>
        <v>0</v>
      </c>
      <c r="L28" s="3"/>
      <c r="M28" s="7">
        <f>SUM(M4:M27)</f>
        <v>0</v>
      </c>
      <c r="N28" s="2"/>
      <c r="O28" s="7">
        <f>SUM(O4:O27)</f>
        <v>0</v>
      </c>
      <c r="P28" s="3"/>
      <c r="Q28" s="7">
        <f>SUM(Q4:Q27)</f>
        <v>0</v>
      </c>
      <c r="R28" s="8"/>
      <c r="S28" s="7">
        <f>SUM(S4:S27)</f>
        <v>0</v>
      </c>
      <c r="T28" s="8"/>
      <c r="U28" s="7">
        <f>SUM(U4:U27)</f>
        <v>0</v>
      </c>
      <c r="V28" s="5"/>
    </row>
    <row r="29" spans="1:22" x14ac:dyDescent="0.2">
      <c r="B29" s="4"/>
      <c r="C29" s="4"/>
      <c r="D29" s="4"/>
      <c r="E29" s="4"/>
      <c r="F29" s="4"/>
      <c r="G29" s="4"/>
      <c r="H29" s="4"/>
      <c r="I29" s="4"/>
      <c r="J29" s="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x14ac:dyDescent="0.2">
      <c r="B30" s="58"/>
      <c r="C30" s="58"/>
      <c r="D30" s="58"/>
      <c r="E30" s="58"/>
      <c r="F30" s="58"/>
      <c r="G30" s="58"/>
      <c r="H30" s="58"/>
      <c r="I30" s="58"/>
      <c r="J30" s="58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</row>
    <row r="31" spans="1:22" x14ac:dyDescent="0.2">
      <c r="Q31" s="5"/>
    </row>
    <row r="32" spans="1:22" ht="15" thickBot="1" x14ac:dyDescent="0.25">
      <c r="B32" s="61"/>
      <c r="G32" s="62" t="s">
        <v>73</v>
      </c>
      <c r="H32" s="63"/>
      <c r="I32" s="64">
        <f>K32+M32+O32+Q32+S32+U32</f>
        <v>0</v>
      </c>
      <c r="J32" s="65"/>
      <c r="K32" s="66">
        <f>K28</f>
        <v>0</v>
      </c>
      <c r="L32" s="65"/>
      <c r="M32" s="66">
        <f>M28</f>
        <v>0</v>
      </c>
      <c r="N32" s="65"/>
      <c r="O32" s="66">
        <f>O28</f>
        <v>0</v>
      </c>
      <c r="P32" s="65"/>
      <c r="Q32" s="66">
        <f>Q28</f>
        <v>0</v>
      </c>
      <c r="R32" s="65"/>
      <c r="S32" s="66">
        <f>S28</f>
        <v>0</v>
      </c>
      <c r="T32" s="65"/>
      <c r="U32" s="66">
        <f>U28</f>
        <v>0</v>
      </c>
      <c r="V32" s="60"/>
    </row>
    <row r="33" spans="2:22" ht="15" thickBot="1" x14ac:dyDescent="0.25">
      <c r="B33" s="61" t="s">
        <v>74</v>
      </c>
      <c r="G33" s="62" t="s">
        <v>75</v>
      </c>
      <c r="H33" s="63">
        <v>4</v>
      </c>
      <c r="I33" s="64">
        <f>H33*I32</f>
        <v>0</v>
      </c>
      <c r="J33" s="65"/>
      <c r="K33" s="67">
        <f>K32*$H33</f>
        <v>0</v>
      </c>
      <c r="L33" s="65"/>
      <c r="M33" s="67">
        <f>M32*$H33</f>
        <v>0</v>
      </c>
      <c r="N33" s="65"/>
      <c r="O33" s="67">
        <f>O32*$H33</f>
        <v>0</v>
      </c>
      <c r="P33" s="65"/>
      <c r="Q33" s="67">
        <f>Q32*$H33</f>
        <v>0</v>
      </c>
      <c r="R33" s="65"/>
      <c r="S33" s="67">
        <f>S32*$H33</f>
        <v>0</v>
      </c>
      <c r="T33" s="65"/>
      <c r="U33" s="67">
        <f>U32*$H33</f>
        <v>0</v>
      </c>
      <c r="V33" s="60"/>
    </row>
    <row r="34" spans="2:22" x14ac:dyDescent="0.2">
      <c r="I34" s="68"/>
      <c r="V34" s="60"/>
    </row>
    <row r="35" spans="2:22" ht="38.25" x14ac:dyDescent="0.2">
      <c r="G35" s="69" t="s">
        <v>76</v>
      </c>
      <c r="H35" s="70" t="s">
        <v>77</v>
      </c>
      <c r="I35" s="70" t="s">
        <v>78</v>
      </c>
      <c r="J35" s="71" t="s">
        <v>79</v>
      </c>
      <c r="K35" s="71" t="s">
        <v>34</v>
      </c>
      <c r="L35" s="71" t="s">
        <v>79</v>
      </c>
      <c r="M35" s="71" t="s">
        <v>34</v>
      </c>
      <c r="N35" s="71" t="s">
        <v>79</v>
      </c>
      <c r="O35" s="71" t="s">
        <v>34</v>
      </c>
      <c r="P35" s="71" t="s">
        <v>79</v>
      </c>
      <c r="Q35" s="71" t="s">
        <v>34</v>
      </c>
      <c r="R35" s="71" t="s">
        <v>79</v>
      </c>
      <c r="S35" s="71" t="s">
        <v>34</v>
      </c>
      <c r="T35" s="71" t="s">
        <v>79</v>
      </c>
      <c r="U35" s="71" t="s">
        <v>34</v>
      </c>
      <c r="V35" s="60"/>
    </row>
    <row r="36" spans="2:22" ht="15.75" thickBot="1" x14ac:dyDescent="0.3">
      <c r="B36" s="61" t="s">
        <v>80</v>
      </c>
      <c r="G36" s="72"/>
      <c r="H36" s="73">
        <f>J36+L36+N36+P36+R36+T36</f>
        <v>29411.764705882353</v>
      </c>
      <c r="I36" s="64">
        <f>H36*G36</f>
        <v>0</v>
      </c>
      <c r="J36" s="74">
        <v>3529.4117647058824</v>
      </c>
      <c r="K36" s="67">
        <f>J36*$G36</f>
        <v>0</v>
      </c>
      <c r="L36" s="74">
        <v>7352.9411764705883</v>
      </c>
      <c r="M36" s="67">
        <f>L36*$G36</f>
        <v>0</v>
      </c>
      <c r="N36" s="74">
        <v>14558.823529411764</v>
      </c>
      <c r="O36" s="67">
        <f>N36*$G36</f>
        <v>0</v>
      </c>
      <c r="P36" s="74">
        <v>1764.7058823529412</v>
      </c>
      <c r="Q36" s="67">
        <f>P36*$G36</f>
        <v>0</v>
      </c>
      <c r="R36" s="74">
        <v>1470.5882352941176</v>
      </c>
      <c r="S36" s="67">
        <f>R36*$G36</f>
        <v>0</v>
      </c>
      <c r="T36" s="74">
        <v>735.29411764705878</v>
      </c>
      <c r="U36" s="67">
        <f>T36*$G36</f>
        <v>0</v>
      </c>
      <c r="V36" s="75"/>
    </row>
    <row r="37" spans="2:22" x14ac:dyDescent="0.2">
      <c r="V37" s="60"/>
    </row>
    <row r="38" spans="2:22" x14ac:dyDescent="0.2">
      <c r="V38" s="60"/>
    </row>
    <row r="39" spans="2:22" ht="16.5" customHeight="1" thickBot="1" x14ac:dyDescent="0.3">
      <c r="B39" s="61" t="s">
        <v>81</v>
      </c>
      <c r="H39" s="84">
        <f>I36+I33</f>
        <v>0</v>
      </c>
      <c r="I39" s="85"/>
      <c r="J39" s="86">
        <f>K36+K33</f>
        <v>0</v>
      </c>
      <c r="K39" s="86"/>
      <c r="L39" s="86">
        <f>M36+M33</f>
        <v>0</v>
      </c>
      <c r="M39" s="86"/>
      <c r="N39" s="86">
        <f>O36+O33</f>
        <v>0</v>
      </c>
      <c r="O39" s="86"/>
      <c r="P39" s="86">
        <f>Q36+Q33</f>
        <v>0</v>
      </c>
      <c r="Q39" s="86"/>
      <c r="R39" s="86">
        <f>S36+S33</f>
        <v>0</v>
      </c>
      <c r="S39" s="86"/>
      <c r="T39" s="86">
        <f>U36+U33</f>
        <v>0</v>
      </c>
      <c r="U39" s="86"/>
      <c r="V39" s="60"/>
    </row>
    <row r="40" spans="2:22" x14ac:dyDescent="0.2">
      <c r="J40" s="87" t="s">
        <v>17</v>
      </c>
      <c r="K40" s="88"/>
      <c r="L40" s="87" t="s">
        <v>82</v>
      </c>
      <c r="M40" s="88"/>
      <c r="N40" s="87" t="s">
        <v>20</v>
      </c>
      <c r="O40" s="88"/>
      <c r="P40" s="87" t="s">
        <v>19</v>
      </c>
      <c r="Q40" s="88"/>
      <c r="R40" s="89" t="s">
        <v>16</v>
      </c>
      <c r="S40" s="90"/>
      <c r="T40" s="89" t="s">
        <v>15</v>
      </c>
      <c r="U40" s="90"/>
      <c r="V40" s="60"/>
    </row>
    <row r="41" spans="2:22" x14ac:dyDescent="0.2">
      <c r="V41" s="60"/>
    </row>
  </sheetData>
  <mergeCells count="21">
    <mergeCell ref="R39:S39"/>
    <mergeCell ref="T39:U39"/>
    <mergeCell ref="J40:K40"/>
    <mergeCell ref="L40:M40"/>
    <mergeCell ref="N40:O40"/>
    <mergeCell ref="P40:Q40"/>
    <mergeCell ref="R40:S40"/>
    <mergeCell ref="T40:U40"/>
    <mergeCell ref="H39:I39"/>
    <mergeCell ref="J39:K39"/>
    <mergeCell ref="L39:M39"/>
    <mergeCell ref="N39:O39"/>
    <mergeCell ref="P39:Q39"/>
    <mergeCell ref="G28:H28"/>
    <mergeCell ref="J1:U1"/>
    <mergeCell ref="J2:K2"/>
    <mergeCell ref="L2:M2"/>
    <mergeCell ref="N2:O2"/>
    <mergeCell ref="P2:Q2"/>
    <mergeCell ref="R2:S2"/>
    <mergeCell ref="T2:U2"/>
  </mergeCells>
  <pageMargins left="0.23622047244094491" right="0.23622047244094491" top="0.74803149606299213" bottom="0.74803149606299213" header="0.31496062992125984" footer="0.31496062992125984"/>
  <pageSetup paperSize="9" scale="56" orientation="landscape" r:id="rId1"/>
  <ignoredErrors>
    <ignoredError sqref="J26 T26 R26 P26 N26 K26 M26 O26 Q26 S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SAP ponudbeni predračun </vt:lpstr>
    </vt:vector>
  </TitlesOfParts>
  <Company>JHL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Kazimir Oberdank</dc:creator>
  <cp:lastModifiedBy>test</cp:lastModifiedBy>
  <dcterms:created xsi:type="dcterms:W3CDTF">2015-08-26T11:46:06Z</dcterms:created>
  <dcterms:modified xsi:type="dcterms:W3CDTF">2019-11-07T09:05:56Z</dcterms:modified>
</cp:coreProperties>
</file>