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DD_javna_narocila\popisi za razpis\Sajovčeva_E31834_F3954\"/>
    </mc:Choice>
  </mc:AlternateContent>
  <bookViews>
    <workbookView xWindow="14505" yWindow="-15" windowWidth="14340" windowHeight="14790" tabRatio="895" activeTab="6"/>
  </bookViews>
  <sheets>
    <sheet name="Rekapitualcija" sheetId="119" r:id="rId1"/>
    <sheet name="KA - Rekapitulacija" sheetId="101" r:id="rId2"/>
    <sheet name="Sajovčeva ulica - Kanal O1" sheetId="116" r:id="rId3"/>
    <sheet name="Sajovčeva ulica - Kanal O2" sheetId="117" r:id="rId4"/>
    <sheet name="VO-Skupna dela" sheetId="120" r:id="rId5"/>
    <sheet name="V1" sheetId="121" r:id="rId6"/>
    <sheet name="V2" sheetId="122" r:id="rId7"/>
    <sheet name="HP" sheetId="123" r:id="rId8"/>
    <sheet name="Sewer-izkop-VO" sheetId="124" state="hidden" r:id="rId9"/>
    <sheet name="Temena-VO" sheetId="125" state="hidden" r:id="rId10"/>
    <sheet name="List1-VO" sheetId="126" state="hidden" r:id="rId11"/>
    <sheet name="Sewer+" sheetId="115" state="hidden" r:id="rId12"/>
    <sheet name="Temena" sheetId="118" state="hidden" r:id="rId13"/>
  </sheets>
  <externalReferences>
    <externalReference r:id="rId14"/>
  </externalReferences>
  <definedNames>
    <definedName name="dfg">#REF!</definedName>
    <definedName name="ert">#REF!</definedName>
    <definedName name="ew">#REF!</definedName>
    <definedName name="izkop">#REF!</definedName>
    <definedName name="Izm_11.005">#REF!</definedName>
    <definedName name="Izm_11.006">#REF!</definedName>
    <definedName name="Izm_11.007">#REF!</definedName>
    <definedName name="Izm_11.009">#REF!</definedName>
    <definedName name="obsip">#REF!</definedName>
    <definedName name="_xlnm.Print_Area" localSheetId="7">HP!$A$1:$Q$32</definedName>
    <definedName name="_xlnm.Print_Area" localSheetId="1">'KA - Rekapitulacija'!$A$1:$G$31</definedName>
    <definedName name="_xlnm.Print_Area" localSheetId="0">Rekapitualcija!$A$1:$E$33</definedName>
    <definedName name="_xlnm.Print_Area" localSheetId="2">'Sajovčeva ulica - Kanal O1'!$A$1:$G$86</definedName>
    <definedName name="_xlnm.Print_Area" localSheetId="3">'Sajovčeva ulica - Kanal O2'!$A$1:$G$86</definedName>
    <definedName name="_xlnm.Print_Area" localSheetId="11">'Sewer+'!$A$1:$V$32</definedName>
    <definedName name="_xlnm.Print_Area" localSheetId="8">'Sewer-izkop-VO'!$A$1:$L$35</definedName>
    <definedName name="_xlnm.Print_Area" localSheetId="9">'Temena-VO'!$A$1:$H$32</definedName>
    <definedName name="_xlnm.Print_Area" localSheetId="5">'V1'!$A$1:$F$257</definedName>
    <definedName name="_xlnm.Print_Area" localSheetId="6">'V2'!$A$1:$F$275</definedName>
    <definedName name="_xlnm.Print_Area" localSheetId="4">'VO-Skupna dela'!$A$1:$F$32</definedName>
    <definedName name="posteljica">#REF!</definedName>
    <definedName name="POV">#REF!</definedName>
    <definedName name="površina">#REF!</definedName>
    <definedName name="pripravljalna">#REF!</definedName>
    <definedName name="razd">#REF!</definedName>
    <definedName name="razdalja">#REF!</definedName>
    <definedName name="s_Prip_del">#REF!</definedName>
    <definedName name="skA">'[1]STRUŠKA II'!$H$27</definedName>
    <definedName name="SU_MONTDELA">#REF!</definedName>
    <definedName name="SU_NABAVAMAT">#REF!</definedName>
    <definedName name="SU_ZEMDELA">#REF!</definedName>
    <definedName name="Sub_11">#REF!</definedName>
    <definedName name="Sub_12">#REF!</definedName>
    <definedName name="š">#REF!</definedName>
    <definedName name="tampon">#REF!</definedName>
    <definedName name="_xlnm.Print_Titles" localSheetId="9">'Temena-VO'!$18:$19</definedName>
    <definedName name="_xlnm.Print_Titles" localSheetId="5">'V1'!$37:$38</definedName>
    <definedName name="_xlnm.Print_Titles" localSheetId="6">'V2'!$37:$38</definedName>
    <definedName name="_xlnm.Print_Titles" localSheetId="4">'VO-Skupna dela'!$6:$7</definedName>
    <definedName name="volc">#REF!</definedName>
    <definedName name="volv">#REF!</definedName>
  </definedNames>
  <calcPr calcId="162913"/>
</workbook>
</file>

<file path=xl/calcChain.xml><?xml version="1.0" encoding="utf-8"?>
<calcChain xmlns="http://schemas.openxmlformats.org/spreadsheetml/2006/main">
  <c r="F183" i="122" l="1"/>
  <c r="C29" i="126" l="1"/>
  <c r="C30" i="126" s="1"/>
  <c r="B29" i="126"/>
  <c r="B30" i="126" s="1"/>
  <c r="C16" i="126"/>
  <c r="H15" i="126"/>
  <c r="H16" i="126" s="1"/>
  <c r="G15" i="126"/>
  <c r="G16" i="126" s="1"/>
  <c r="C15" i="126"/>
  <c r="H9" i="126"/>
  <c r="D9" i="126"/>
  <c r="H8" i="126"/>
  <c r="G8" i="126"/>
  <c r="G9" i="126" s="1"/>
  <c r="F8" i="126"/>
  <c r="F9" i="126" s="1"/>
  <c r="E8" i="126"/>
  <c r="E9" i="126" s="1"/>
  <c r="D8" i="126"/>
  <c r="C8" i="126"/>
  <c r="C9" i="126" s="1"/>
  <c r="B8" i="126"/>
  <c r="B9" i="126" s="1"/>
  <c r="K31" i="124"/>
  <c r="J31" i="124"/>
  <c r="I31" i="124"/>
  <c r="H31" i="124"/>
  <c r="G31" i="124"/>
  <c r="F31" i="124"/>
  <c r="E31" i="124"/>
  <c r="E34" i="124" s="1"/>
  <c r="D31" i="124"/>
  <c r="D33" i="124" s="1"/>
  <c r="C31" i="124"/>
  <c r="B31" i="124"/>
  <c r="D35" i="124" s="1"/>
  <c r="L27" i="124"/>
  <c r="L26" i="124"/>
  <c r="L25" i="124"/>
  <c r="L24" i="124"/>
  <c r="L23" i="124"/>
  <c r="L22" i="124"/>
  <c r="L21" i="124"/>
  <c r="L31" i="124" s="1"/>
  <c r="K13" i="124"/>
  <c r="J13" i="124"/>
  <c r="I13" i="124"/>
  <c r="H13" i="124"/>
  <c r="G13" i="124"/>
  <c r="F13" i="124"/>
  <c r="E13" i="124"/>
  <c r="E16" i="124" s="1"/>
  <c r="D13" i="124"/>
  <c r="D16" i="124" s="1"/>
  <c r="C13" i="124"/>
  <c r="B13" i="124"/>
  <c r="D17" i="124" s="1"/>
  <c r="L9" i="124"/>
  <c r="L8" i="124"/>
  <c r="L7" i="124"/>
  <c r="L6" i="124"/>
  <c r="L5" i="124"/>
  <c r="L4" i="124"/>
  <c r="L3" i="124"/>
  <c r="L13" i="124" s="1"/>
  <c r="Q29" i="123"/>
  <c r="P29" i="123"/>
  <c r="N29" i="123"/>
  <c r="M29" i="123"/>
  <c r="J29" i="123"/>
  <c r="H29" i="123" s="1"/>
  <c r="B29" i="123"/>
  <c r="K26" i="123"/>
  <c r="L26" i="123" s="1"/>
  <c r="K25" i="123"/>
  <c r="L25" i="123" s="1"/>
  <c r="Q18" i="123"/>
  <c r="P18" i="123"/>
  <c r="O18" i="123"/>
  <c r="N18" i="123"/>
  <c r="J18" i="123"/>
  <c r="H18" i="123" s="1"/>
  <c r="B18" i="123"/>
  <c r="R15" i="123"/>
  <c r="L15" i="123"/>
  <c r="R14" i="123"/>
  <c r="L14" i="123"/>
  <c r="R13" i="123"/>
  <c r="M13" i="123"/>
  <c r="K13" i="123"/>
  <c r="L13" i="123" s="1"/>
  <c r="R12" i="123"/>
  <c r="M12" i="123"/>
  <c r="K12" i="123"/>
  <c r="L12" i="123" s="1"/>
  <c r="R11" i="123"/>
  <c r="M11" i="123"/>
  <c r="K11" i="123"/>
  <c r="L11" i="123" s="1"/>
  <c r="R10" i="123"/>
  <c r="M10" i="123"/>
  <c r="K10" i="123"/>
  <c r="L10" i="123" s="1"/>
  <c r="R9" i="123"/>
  <c r="M9" i="123"/>
  <c r="L9" i="123"/>
  <c r="R8" i="123"/>
  <c r="M8" i="123"/>
  <c r="L8" i="123"/>
  <c r="K8" i="123"/>
  <c r="R7" i="123"/>
  <c r="M7" i="123"/>
  <c r="M18" i="123" s="1"/>
  <c r="L7" i="123"/>
  <c r="K7" i="123"/>
  <c r="K18" i="123" s="1"/>
  <c r="D274" i="122"/>
  <c r="F274" i="122" s="1"/>
  <c r="F267" i="122"/>
  <c r="F266" i="122"/>
  <c r="F265" i="122"/>
  <c r="F264" i="122"/>
  <c r="F263" i="122"/>
  <c r="F262" i="122"/>
  <c r="F261" i="122"/>
  <c r="F260" i="122"/>
  <c r="F259" i="122"/>
  <c r="F258" i="122"/>
  <c r="F257" i="122"/>
  <c r="F256" i="122"/>
  <c r="F255" i="122"/>
  <c r="F254" i="122"/>
  <c r="F253" i="122"/>
  <c r="F252" i="122"/>
  <c r="F251" i="122"/>
  <c r="F250" i="122"/>
  <c r="F249" i="122"/>
  <c r="F248" i="122"/>
  <c r="F247" i="122"/>
  <c r="F246" i="122"/>
  <c r="F245" i="122"/>
  <c r="F244" i="122"/>
  <c r="D243" i="122"/>
  <c r="F243" i="122" s="1"/>
  <c r="D242" i="122"/>
  <c r="F242" i="122" s="1"/>
  <c r="D241" i="122"/>
  <c r="F241" i="122" s="1"/>
  <c r="D240" i="122"/>
  <c r="F240" i="122" s="1"/>
  <c r="D234" i="122"/>
  <c r="D235" i="122" s="1"/>
  <c r="D273" i="122" s="1"/>
  <c r="F273" i="122" s="1"/>
  <c r="D232" i="122"/>
  <c r="D233" i="122" s="1"/>
  <c r="F233" i="122" s="1"/>
  <c r="F231" i="122"/>
  <c r="F230" i="122"/>
  <c r="F229" i="122"/>
  <c r="F228" i="122"/>
  <c r="F227" i="122"/>
  <c r="F222" i="122"/>
  <c r="F221" i="122"/>
  <c r="F219" i="122"/>
  <c r="F214" i="122"/>
  <c r="F212" i="122"/>
  <c r="B206" i="122"/>
  <c r="B205" i="122"/>
  <c r="B204" i="122"/>
  <c r="B203" i="122"/>
  <c r="B202" i="122"/>
  <c r="F196" i="122"/>
  <c r="F195" i="122"/>
  <c r="F194" i="122"/>
  <c r="F193" i="122"/>
  <c r="F192" i="122"/>
  <c r="F191" i="122"/>
  <c r="F190" i="122"/>
  <c r="F189" i="122"/>
  <c r="F188" i="122"/>
  <c r="F180" i="122"/>
  <c r="F179" i="122"/>
  <c r="F178" i="122"/>
  <c r="F172" i="122"/>
  <c r="F171" i="122"/>
  <c r="F170" i="122"/>
  <c r="F169" i="122"/>
  <c r="F168" i="122"/>
  <c r="F167" i="122"/>
  <c r="F166" i="122"/>
  <c r="F165" i="122"/>
  <c r="F164" i="122"/>
  <c r="F163" i="122"/>
  <c r="F162" i="122"/>
  <c r="F157" i="122"/>
  <c r="F156" i="122"/>
  <c r="F140" i="122"/>
  <c r="D138" i="122"/>
  <c r="F138" i="122" s="1"/>
  <c r="D136" i="122"/>
  <c r="F136" i="122" s="1"/>
  <c r="F134" i="122"/>
  <c r="D132" i="122"/>
  <c r="F132" i="122" s="1"/>
  <c r="F130" i="122"/>
  <c r="F128" i="122"/>
  <c r="F126" i="122"/>
  <c r="F124" i="122"/>
  <c r="F115" i="122"/>
  <c r="F113" i="122"/>
  <c r="F111" i="122"/>
  <c r="F109" i="122"/>
  <c r="F102" i="122"/>
  <c r="F100" i="122"/>
  <c r="F98" i="122"/>
  <c r="F96" i="122"/>
  <c r="F94" i="122"/>
  <c r="F92" i="122"/>
  <c r="F90" i="122"/>
  <c r="F88" i="122"/>
  <c r="D86" i="122"/>
  <c r="F86" i="122" s="1"/>
  <c r="D82" i="122"/>
  <c r="D84" i="122" s="1"/>
  <c r="F84" i="122" s="1"/>
  <c r="F80" i="122"/>
  <c r="D78" i="122"/>
  <c r="F78" i="122" s="1"/>
  <c r="F76" i="122"/>
  <c r="F74" i="122"/>
  <c r="F72" i="122"/>
  <c r="F70" i="122"/>
  <c r="D68" i="122"/>
  <c r="F68" i="122" s="1"/>
  <c r="F66" i="122"/>
  <c r="F64" i="122"/>
  <c r="F62" i="122"/>
  <c r="F60" i="122"/>
  <c r="F58" i="122"/>
  <c r="F56" i="122"/>
  <c r="F54" i="122"/>
  <c r="F52" i="122"/>
  <c r="F45" i="122"/>
  <c r="F43" i="122"/>
  <c r="B43" i="122"/>
  <c r="F41" i="122"/>
  <c r="F256" i="121"/>
  <c r="D256" i="121"/>
  <c r="F249" i="121"/>
  <c r="F248" i="121"/>
  <c r="F247" i="121"/>
  <c r="F246" i="121"/>
  <c r="F245" i="121"/>
  <c r="F244" i="121"/>
  <c r="F243" i="121"/>
  <c r="F242" i="121"/>
  <c r="F241" i="121"/>
  <c r="F240" i="121"/>
  <c r="F239" i="121"/>
  <c r="F238" i="121"/>
  <c r="F237" i="121"/>
  <c r="F236" i="121"/>
  <c r="F235" i="121"/>
  <c r="F234" i="121"/>
  <c r="F233" i="121"/>
  <c r="F232" i="121"/>
  <c r="F231" i="121"/>
  <c r="F230" i="121"/>
  <c r="F229" i="121"/>
  <c r="F228" i="121"/>
  <c r="F227" i="121"/>
  <c r="F226" i="121"/>
  <c r="D225" i="121"/>
  <c r="F225" i="121" s="1"/>
  <c r="F224" i="121"/>
  <c r="D224" i="121"/>
  <c r="D223" i="121"/>
  <c r="F223" i="121" s="1"/>
  <c r="F222" i="121"/>
  <c r="D222" i="121"/>
  <c r="D217" i="121"/>
  <c r="D255" i="121" s="1"/>
  <c r="F255" i="121" s="1"/>
  <c r="F216" i="121"/>
  <c r="D216" i="121"/>
  <c r="D215" i="121"/>
  <c r="F215" i="121" s="1"/>
  <c r="F214" i="121"/>
  <c r="D214" i="121"/>
  <c r="F213" i="121"/>
  <c r="F212" i="121"/>
  <c r="F211" i="121"/>
  <c r="F210" i="121"/>
  <c r="F209" i="121"/>
  <c r="F204" i="121"/>
  <c r="F203" i="121"/>
  <c r="F201" i="121"/>
  <c r="F205" i="121" s="1"/>
  <c r="F185" i="121" s="1"/>
  <c r="F196" i="121"/>
  <c r="F195" i="121"/>
  <c r="F197" i="121" s="1"/>
  <c r="F184" i="121" s="1"/>
  <c r="F194" i="121"/>
  <c r="B188" i="121"/>
  <c r="B187" i="121"/>
  <c r="B186" i="121"/>
  <c r="B185" i="121"/>
  <c r="B184" i="121"/>
  <c r="F177" i="121"/>
  <c r="F175" i="121"/>
  <c r="F173" i="121"/>
  <c r="F172" i="121"/>
  <c r="F171" i="121"/>
  <c r="F170" i="121"/>
  <c r="F169" i="121"/>
  <c r="F168" i="121"/>
  <c r="F163" i="121"/>
  <c r="F162" i="121"/>
  <c r="F161" i="121"/>
  <c r="F160" i="121"/>
  <c r="F159" i="121"/>
  <c r="F158" i="121"/>
  <c r="F157" i="121"/>
  <c r="F152" i="121"/>
  <c r="F136" i="121"/>
  <c r="D134" i="121"/>
  <c r="F134" i="121" s="1"/>
  <c r="F132" i="121"/>
  <c r="D132" i="121"/>
  <c r="F130" i="121"/>
  <c r="F128" i="121"/>
  <c r="D128" i="121"/>
  <c r="F126" i="121"/>
  <c r="F124" i="121"/>
  <c r="F122" i="121"/>
  <c r="F113" i="121"/>
  <c r="F111" i="121"/>
  <c r="F109" i="121"/>
  <c r="F107" i="121"/>
  <c r="F100" i="121"/>
  <c r="F98" i="121"/>
  <c r="F96" i="121"/>
  <c r="F94" i="121"/>
  <c r="F92" i="121"/>
  <c r="F90" i="121"/>
  <c r="F88" i="121"/>
  <c r="D86" i="121"/>
  <c r="F86" i="121" s="1"/>
  <c r="F84" i="121"/>
  <c r="D84" i="121"/>
  <c r="D82" i="121"/>
  <c r="F82" i="121" s="1"/>
  <c r="F80" i="121"/>
  <c r="D78" i="121"/>
  <c r="F78" i="121" s="1"/>
  <c r="F76" i="121"/>
  <c r="F74" i="121"/>
  <c r="F72" i="121"/>
  <c r="F70" i="121"/>
  <c r="F68" i="121"/>
  <c r="D68" i="121"/>
  <c r="F66" i="121"/>
  <c r="F64" i="121"/>
  <c r="F62" i="121"/>
  <c r="F60" i="121"/>
  <c r="F58" i="121"/>
  <c r="F56" i="121"/>
  <c r="F54" i="121"/>
  <c r="F52" i="121"/>
  <c r="F45" i="121"/>
  <c r="F43" i="121"/>
  <c r="B43" i="121"/>
  <c r="F41" i="121"/>
  <c r="F28" i="120"/>
  <c r="F26" i="120"/>
  <c r="F24" i="120"/>
  <c r="F22" i="120"/>
  <c r="F20" i="120"/>
  <c r="F16" i="120"/>
  <c r="F12" i="120"/>
  <c r="F10" i="120"/>
  <c r="F234" i="122" l="1"/>
  <c r="F275" i="122"/>
  <c r="F206" i="122" s="1"/>
  <c r="F223" i="122"/>
  <c r="F203" i="122" s="1"/>
  <c r="F142" i="122"/>
  <c r="E25" i="122" s="1"/>
  <c r="F215" i="122"/>
  <c r="F202" i="122" s="1"/>
  <c r="F232" i="122"/>
  <c r="F47" i="122"/>
  <c r="E19" i="122" s="1"/>
  <c r="F117" i="122"/>
  <c r="E23" i="122" s="1"/>
  <c r="F198" i="122"/>
  <c r="E27" i="122" s="1"/>
  <c r="F257" i="121"/>
  <c r="F188" i="121" s="1"/>
  <c r="F180" i="121"/>
  <c r="E27" i="121" s="1"/>
  <c r="F138" i="121"/>
  <c r="E25" i="121" s="1"/>
  <c r="F115" i="121"/>
  <c r="E23" i="121" s="1"/>
  <c r="F102" i="121"/>
  <c r="E21" i="121" s="1"/>
  <c r="F47" i="121"/>
  <c r="E19" i="121" s="1"/>
  <c r="F32" i="120"/>
  <c r="E19" i="119" s="1"/>
  <c r="E29" i="121"/>
  <c r="E20" i="119" s="1"/>
  <c r="F268" i="122"/>
  <c r="F269" i="122" s="1"/>
  <c r="F205" i="122" s="1"/>
  <c r="F250" i="121"/>
  <c r="F251" i="121" s="1"/>
  <c r="F187" i="121" s="1"/>
  <c r="L18" i="123"/>
  <c r="L29" i="123"/>
  <c r="F82" i="122"/>
  <c r="F104" i="122" s="1"/>
  <c r="E21" i="122" s="1"/>
  <c r="K29" i="123"/>
  <c r="D15" i="124"/>
  <c r="E33" i="124"/>
  <c r="F217" i="121"/>
  <c r="F218" i="121" s="1"/>
  <c r="F186" i="121" s="1"/>
  <c r="E15" i="124"/>
  <c r="D34" i="124"/>
  <c r="F235" i="122"/>
  <c r="E29" i="122" l="1"/>
  <c r="F236" i="122"/>
  <c r="F204" i="122" s="1"/>
  <c r="F207" i="122" s="1"/>
  <c r="E32" i="122" s="1"/>
  <c r="F189" i="121"/>
  <c r="E32" i="121"/>
  <c r="E21" i="119"/>
  <c r="E23" i="119" s="1"/>
  <c r="D5" i="101"/>
  <c r="D4" i="101"/>
  <c r="D7" i="101" s="1"/>
  <c r="E34" i="122" l="1"/>
  <c r="E34" i="121"/>
  <c r="E25" i="119"/>
  <c r="F73" i="101"/>
  <c r="F86" i="116"/>
  <c r="F85" i="116"/>
  <c r="F84" i="116"/>
  <c r="F83" i="116"/>
  <c r="F82" i="116"/>
  <c r="F81" i="116"/>
  <c r="F80" i="116"/>
  <c r="F79" i="116"/>
  <c r="F78" i="116"/>
  <c r="F77" i="116"/>
  <c r="F86" i="117"/>
  <c r="F85" i="117"/>
  <c r="G85" i="117" s="1"/>
  <c r="F84" i="117"/>
  <c r="G84" i="117" s="1"/>
  <c r="F83" i="117"/>
  <c r="G83" i="117" s="1"/>
  <c r="F82" i="117"/>
  <c r="F81" i="117"/>
  <c r="G81" i="117" s="1"/>
  <c r="F80" i="117"/>
  <c r="G80" i="117" s="1"/>
  <c r="F79" i="117"/>
  <c r="G86" i="117"/>
  <c r="G82" i="117"/>
  <c r="G79" i="117"/>
  <c r="O28" i="118"/>
  <c r="O32" i="118"/>
  <c r="F76" i="116" l="1"/>
  <c r="F9" i="116" s="1"/>
  <c r="E27" i="119"/>
  <c r="E29" i="119" s="1"/>
  <c r="G82" i="116"/>
  <c r="G83" i="116"/>
  <c r="G84" i="116"/>
  <c r="G81" i="116"/>
  <c r="G77" i="116"/>
  <c r="F48" i="117" l="1"/>
  <c r="G48" i="117" s="1"/>
  <c r="U2" i="116"/>
  <c r="F29" i="115"/>
  <c r="F28" i="115"/>
  <c r="F27" i="115"/>
  <c r="F25" i="115"/>
  <c r="F24" i="115"/>
  <c r="F23" i="115"/>
  <c r="F22" i="115"/>
  <c r="M29" i="115"/>
  <c r="M28" i="115"/>
  <c r="M27" i="115"/>
  <c r="T29" i="115"/>
  <c r="T28" i="115"/>
  <c r="T27" i="115"/>
  <c r="V13" i="115"/>
  <c r="L55" i="115"/>
  <c r="V10" i="115" s="1"/>
  <c r="L56" i="115"/>
  <c r="L58" i="115"/>
  <c r="L59" i="115"/>
  <c r="V14" i="115" s="1"/>
  <c r="L60" i="115"/>
  <c r="V15" i="115" s="1"/>
  <c r="L61" i="115"/>
  <c r="L54" i="115"/>
  <c r="V9" i="115" s="1"/>
  <c r="M25" i="115"/>
  <c r="M24" i="115"/>
  <c r="M23" i="115"/>
  <c r="M22" i="115"/>
  <c r="T25" i="115"/>
  <c r="T24" i="115"/>
  <c r="T23" i="115"/>
  <c r="T22" i="115"/>
  <c r="F52" i="116"/>
  <c r="G52" i="116" s="1"/>
  <c r="F53" i="117"/>
  <c r="G53" i="117" s="1"/>
  <c r="F65" i="117"/>
  <c r="G65" i="117" s="1"/>
  <c r="F64" i="117"/>
  <c r="G64" i="117" s="1"/>
  <c r="F63" i="117"/>
  <c r="G63" i="117" s="1"/>
  <c r="F62" i="117"/>
  <c r="G62" i="117" s="1"/>
  <c r="F61" i="117"/>
  <c r="G61" i="117" s="1"/>
  <c r="F60" i="117"/>
  <c r="G60" i="117" s="1"/>
  <c r="F52" i="117"/>
  <c r="G52" i="117" s="1"/>
  <c r="F24" i="117"/>
  <c r="G24" i="117" s="1"/>
  <c r="F23" i="117"/>
  <c r="G23" i="117" s="1"/>
  <c r="F22" i="117"/>
  <c r="G22" i="117" s="1"/>
  <c r="F21" i="117"/>
  <c r="G21" i="117" s="1"/>
  <c r="F20" i="117"/>
  <c r="G20" i="117" s="1"/>
  <c r="F29" i="117"/>
  <c r="G29" i="117" s="1"/>
  <c r="F28" i="117"/>
  <c r="G28" i="117" s="1"/>
  <c r="D40" i="117"/>
  <c r="F40" i="117" s="1"/>
  <c r="G40" i="117" s="1"/>
  <c r="F39" i="117"/>
  <c r="G39" i="117" s="1"/>
  <c r="F38" i="117"/>
  <c r="G38" i="117" s="1"/>
  <c r="F37" i="117"/>
  <c r="G37" i="117" s="1"/>
  <c r="F34" i="117"/>
  <c r="G34" i="117" s="1"/>
  <c r="F60" i="116"/>
  <c r="G60" i="116" s="1"/>
  <c r="F37" i="116"/>
  <c r="G37" i="116" s="1"/>
  <c r="F38" i="116"/>
  <c r="G38" i="116" s="1"/>
  <c r="F39" i="116"/>
  <c r="G39" i="116" s="1"/>
  <c r="F40" i="116"/>
  <c r="G40" i="116" s="1"/>
  <c r="G80" i="116"/>
  <c r="G79" i="116"/>
  <c r="G85" i="116"/>
  <c r="F34" i="116"/>
  <c r="G34" i="116" s="1"/>
  <c r="F27" i="116"/>
  <c r="G27" i="116" s="1"/>
  <c r="F26" i="116"/>
  <c r="G26" i="116" s="1"/>
  <c r="F25" i="116"/>
  <c r="G25" i="116" s="1"/>
  <c r="F24" i="116"/>
  <c r="G24" i="116" s="1"/>
  <c r="F23" i="116"/>
  <c r="G23" i="116" s="1"/>
  <c r="F22" i="116"/>
  <c r="G22" i="116" s="1"/>
  <c r="V8" i="115" l="1"/>
  <c r="V12" i="115"/>
  <c r="T26" i="115" s="1"/>
  <c r="T31" i="115" s="1"/>
  <c r="M31" i="115"/>
  <c r="V6" i="115"/>
  <c r="M26" i="115"/>
  <c r="T30" i="115"/>
  <c r="F20" i="116"/>
  <c r="G20" i="116" s="1"/>
  <c r="F21" i="116"/>
  <c r="G21" i="116" s="1"/>
  <c r="F16" i="117"/>
  <c r="F16" i="116"/>
  <c r="F15" i="117"/>
  <c r="G15" i="117" s="1"/>
  <c r="F15" i="116"/>
  <c r="G15" i="116" s="1"/>
  <c r="F26" i="115" l="1"/>
  <c r="F30" i="115" s="1"/>
  <c r="M30" i="115"/>
  <c r="F31" i="115"/>
  <c r="F27" i="101"/>
  <c r="G27" i="101" s="1"/>
  <c r="F26" i="101"/>
  <c r="G26" i="101" s="1"/>
  <c r="F24" i="101"/>
  <c r="G24" i="101" s="1"/>
  <c r="F23" i="101"/>
  <c r="G23" i="101" s="1"/>
  <c r="F25" i="101"/>
  <c r="G25" i="101" s="1"/>
  <c r="F21" i="101"/>
  <c r="G21" i="101" s="1"/>
  <c r="F20" i="101"/>
  <c r="G20" i="101" s="1"/>
  <c r="F22" i="101"/>
  <c r="G22" i="101" s="1"/>
  <c r="F29" i="101"/>
  <c r="G29" i="101" s="1"/>
  <c r="F78" i="117"/>
  <c r="F77" i="117" s="1"/>
  <c r="F13" i="116"/>
  <c r="G13" i="116" s="1"/>
  <c r="F14" i="116"/>
  <c r="G14" i="116" s="1"/>
  <c r="F19" i="116"/>
  <c r="F28" i="116"/>
  <c r="G28" i="116" s="1"/>
  <c r="F29" i="116"/>
  <c r="G29" i="116" s="1"/>
  <c r="F30" i="116"/>
  <c r="G30" i="116" s="1"/>
  <c r="F31" i="116"/>
  <c r="G31" i="116" s="1"/>
  <c r="F32" i="116"/>
  <c r="G32" i="116" s="1"/>
  <c r="F33" i="116"/>
  <c r="G33" i="116" s="1"/>
  <c r="F35" i="116"/>
  <c r="G35" i="116" s="1"/>
  <c r="F36" i="116"/>
  <c r="G36" i="116" s="1"/>
  <c r="F41" i="116"/>
  <c r="G41" i="116" s="1"/>
  <c r="F42" i="116"/>
  <c r="G42" i="116" s="1"/>
  <c r="F43" i="116"/>
  <c r="G43" i="116" s="1"/>
  <c r="F47" i="116"/>
  <c r="F49" i="116"/>
  <c r="G49" i="116" s="1"/>
  <c r="F51" i="116"/>
  <c r="G51" i="116" s="1"/>
  <c r="F56" i="116"/>
  <c r="F57" i="116"/>
  <c r="G57" i="116" s="1"/>
  <c r="F59" i="116"/>
  <c r="G59" i="116" s="1"/>
  <c r="F61" i="116"/>
  <c r="G61" i="116" s="1"/>
  <c r="F62" i="116"/>
  <c r="G62" i="116" s="1"/>
  <c r="F63" i="116"/>
  <c r="G63" i="116" s="1"/>
  <c r="F64" i="116"/>
  <c r="F68" i="116"/>
  <c r="F69" i="116"/>
  <c r="G69" i="116" s="1"/>
  <c r="F70" i="116"/>
  <c r="G70" i="116" s="1"/>
  <c r="F71" i="116"/>
  <c r="G71" i="116" s="1"/>
  <c r="F72" i="116"/>
  <c r="G72" i="116" s="1"/>
  <c r="F73" i="116"/>
  <c r="G73" i="116" s="1"/>
  <c r="G78" i="116"/>
  <c r="F13" i="117"/>
  <c r="F14" i="117"/>
  <c r="G14" i="117" s="1"/>
  <c r="F19" i="117"/>
  <c r="F25" i="117"/>
  <c r="F26" i="117"/>
  <c r="G26" i="117" s="1"/>
  <c r="F27" i="117"/>
  <c r="G27" i="117" s="1"/>
  <c r="F30" i="117"/>
  <c r="G30" i="117" s="1"/>
  <c r="F31" i="117"/>
  <c r="G31" i="117" s="1"/>
  <c r="F32" i="117"/>
  <c r="G32" i="117" s="1"/>
  <c r="F33" i="117"/>
  <c r="G33" i="117" s="1"/>
  <c r="F35" i="117"/>
  <c r="G35" i="117" s="1"/>
  <c r="F36" i="117"/>
  <c r="G36" i="117" s="1"/>
  <c r="F41" i="117"/>
  <c r="G41" i="117" s="1"/>
  <c r="F42" i="117"/>
  <c r="G42" i="117" s="1"/>
  <c r="F43" i="117"/>
  <c r="G43" i="117" s="1"/>
  <c r="F47" i="117"/>
  <c r="F46" i="117" s="1"/>
  <c r="F49" i="117"/>
  <c r="G49" i="117" s="1"/>
  <c r="F50" i="117"/>
  <c r="G50" i="117" s="1"/>
  <c r="F57" i="117"/>
  <c r="F58" i="117"/>
  <c r="G58" i="117" s="1"/>
  <c r="F69" i="117"/>
  <c r="F70" i="117"/>
  <c r="G70" i="117" s="1"/>
  <c r="F71" i="117"/>
  <c r="G71" i="117" s="1"/>
  <c r="F72" i="117"/>
  <c r="G72" i="117" s="1"/>
  <c r="F73" i="117"/>
  <c r="G73" i="117" s="1"/>
  <c r="F74" i="117"/>
  <c r="G74" i="117" s="1"/>
  <c r="G98" i="117"/>
  <c r="G97" i="117"/>
  <c r="G96" i="117"/>
  <c r="G95" i="117"/>
  <c r="G94" i="117"/>
  <c r="G93" i="117"/>
  <c r="G92" i="117"/>
  <c r="G91" i="117"/>
  <c r="G90" i="117"/>
  <c r="G89" i="117"/>
  <c r="G88" i="117"/>
  <c r="G87" i="117"/>
  <c r="G66" i="117"/>
  <c r="G44" i="117"/>
  <c r="G17" i="117"/>
  <c r="G16" i="117"/>
  <c r="G16" i="116"/>
  <c r="G87" i="116"/>
  <c r="G88" i="116"/>
  <c r="G89" i="116"/>
  <c r="G90" i="116"/>
  <c r="G91" i="116"/>
  <c r="G92" i="116"/>
  <c r="G93" i="116"/>
  <c r="G94" i="116"/>
  <c r="G95" i="116"/>
  <c r="G96" i="116"/>
  <c r="G97" i="116"/>
  <c r="G98" i="116"/>
  <c r="F19" i="101"/>
  <c r="G19" i="101" s="1"/>
  <c r="F30" i="101"/>
  <c r="G30" i="101" s="1"/>
  <c r="F31" i="101"/>
  <c r="G31" i="101" s="1"/>
  <c r="F28" i="101"/>
  <c r="G28" i="101" s="1"/>
  <c r="F46" i="116" l="1"/>
  <c r="F6" i="116" s="1"/>
  <c r="F9" i="117"/>
  <c r="F18" i="101"/>
  <c r="F6" i="117"/>
  <c r="F12" i="117"/>
  <c r="F67" i="116"/>
  <c r="F8" i="116" s="1"/>
  <c r="G47" i="116"/>
  <c r="F18" i="116"/>
  <c r="F5" i="116" s="1"/>
  <c r="G76" i="116"/>
  <c r="G77" i="117"/>
  <c r="F18" i="117"/>
  <c r="F5" i="117" s="1"/>
  <c r="F68" i="117"/>
  <c r="G69" i="117"/>
  <c r="G57" i="117"/>
  <c r="F56" i="117"/>
  <c r="G68" i="116"/>
  <c r="G19" i="117"/>
  <c r="G13" i="117"/>
  <c r="F12" i="116"/>
  <c r="G86" i="116"/>
  <c r="G25" i="117"/>
  <c r="G64" i="116"/>
  <c r="G56" i="116"/>
  <c r="G47" i="117"/>
  <c r="G19" i="116"/>
  <c r="G78" i="117"/>
  <c r="G67" i="116" l="1"/>
  <c r="F3" i="101"/>
  <c r="G18" i="101"/>
  <c r="G18" i="117"/>
  <c r="G46" i="117"/>
  <c r="G56" i="117"/>
  <c r="F7" i="117"/>
  <c r="G68" i="117"/>
  <c r="F8" i="117"/>
  <c r="G46" i="116"/>
  <c r="F55" i="116"/>
  <c r="G18" i="116"/>
  <c r="G12" i="116"/>
  <c r="F4" i="116"/>
  <c r="G12" i="117"/>
  <c r="F4" i="117"/>
  <c r="F3" i="117" l="1"/>
  <c r="F5" i="101" s="1"/>
  <c r="G55" i="116"/>
  <c r="F7" i="116"/>
  <c r="F3" i="116" s="1"/>
  <c r="F4" i="101" s="1"/>
  <c r="F6" i="101" l="1"/>
  <c r="F7" i="101" s="1"/>
  <c r="E31" i="119" s="1"/>
  <c r="E33" i="119" s="1"/>
</calcChain>
</file>

<file path=xl/sharedStrings.xml><?xml version="1.0" encoding="utf-8"?>
<sst xmlns="http://schemas.openxmlformats.org/spreadsheetml/2006/main" count="1917" uniqueCount="799">
  <si>
    <t>01.9</t>
  </si>
  <si>
    <t>01.10</t>
  </si>
  <si>
    <t>01.8</t>
  </si>
  <si>
    <t>EUR</t>
  </si>
  <si>
    <t>01</t>
  </si>
  <si>
    <t>PRIPRAVLJALNA DELA</t>
  </si>
  <si>
    <t>Zasip do tampona</t>
  </si>
  <si>
    <t>Posteljica</t>
  </si>
  <si>
    <t>ur</t>
  </si>
  <si>
    <t xml:space="preserve"> m1</t>
  </si>
  <si>
    <t xml:space="preserve"> kos</t>
  </si>
  <si>
    <t xml:space="preserve"> m2</t>
  </si>
  <si>
    <t>m1</t>
  </si>
  <si>
    <t>01.1</t>
  </si>
  <si>
    <t>01.2</t>
  </si>
  <si>
    <t>01.3</t>
  </si>
  <si>
    <t>KRIŽANJE Z OSTALIMI KOMUNALNIMI VODI</t>
  </si>
  <si>
    <t>KANALIZACIJSKA DELA</t>
  </si>
  <si>
    <t>GRADBENA DELA</t>
  </si>
  <si>
    <t>ZEMELJSKA DELA</t>
  </si>
  <si>
    <t>01.4</t>
  </si>
  <si>
    <t>m3</t>
  </si>
  <si>
    <t>m2</t>
  </si>
  <si>
    <t>01.5</t>
  </si>
  <si>
    <t>01.6</t>
  </si>
  <si>
    <t>01.7</t>
  </si>
  <si>
    <t>kos</t>
  </si>
  <si>
    <t>Zap.št.</t>
  </si>
  <si>
    <t>Opis</t>
  </si>
  <si>
    <t>EM</t>
  </si>
  <si>
    <t>Količina</t>
  </si>
  <si>
    <t>Cena/EM</t>
  </si>
  <si>
    <t>Skupaj</t>
  </si>
  <si>
    <t>komp</t>
  </si>
  <si>
    <t>SPLOŠNE POSTAVKE</t>
  </si>
  <si>
    <t>kom</t>
  </si>
  <si>
    <t>Izračun po programu Sewer+</t>
  </si>
  <si>
    <t>Oznaka</t>
  </si>
  <si>
    <t>Ime</t>
  </si>
  <si>
    <t>Asfalt</t>
  </si>
  <si>
    <t>Skupni Izkop</t>
  </si>
  <si>
    <t>Izkop 0-2</t>
  </si>
  <si>
    <t>Izkop 2-4</t>
  </si>
  <si>
    <t>Skupni Zasip</t>
  </si>
  <si>
    <t>Do Terena</t>
  </si>
  <si>
    <t>Tampon</t>
  </si>
  <si>
    <t>Nad Cevjo</t>
  </si>
  <si>
    <t>M3.K1.T1</t>
  </si>
  <si>
    <t>M3.K1.T2</t>
  </si>
  <si>
    <t>M3.K2.T1</t>
  </si>
  <si>
    <t>M3.K2.T2</t>
  </si>
  <si>
    <t>M3.K2.T3</t>
  </si>
  <si>
    <t>Sewer+</t>
  </si>
  <si>
    <t>O1</t>
  </si>
  <si>
    <t>O2</t>
  </si>
  <si>
    <t>Izkop</t>
  </si>
  <si>
    <t>+</t>
  </si>
  <si>
    <t>Izkop globine 0-2,00 m</t>
  </si>
  <si>
    <t>Izkop globine 2,00-4,00 m</t>
  </si>
  <si>
    <t>Posteljica cevi</t>
  </si>
  <si>
    <t>-</t>
  </si>
  <si>
    <t>Volumen cevi</t>
  </si>
  <si>
    <t>Obsip cevi</t>
  </si>
  <si>
    <t>=</t>
  </si>
  <si>
    <t>Odvoz na deponijo</t>
  </si>
  <si>
    <t>Kanalizacija Sajovčeva ulica</t>
  </si>
  <si>
    <t>Sajovčeva ulica - Kanal O2</t>
  </si>
  <si>
    <t>Sajovčeva ulica - Kanal O1</t>
  </si>
  <si>
    <t>11</t>
  </si>
  <si>
    <t>12</t>
  </si>
  <si>
    <t>13</t>
  </si>
  <si>
    <t>14</t>
  </si>
  <si>
    <t>15</t>
  </si>
  <si>
    <t>21</t>
  </si>
  <si>
    <t>11.1</t>
  </si>
  <si>
    <t>11.2</t>
  </si>
  <si>
    <t>11.4</t>
  </si>
  <si>
    <t>11.5</t>
  </si>
  <si>
    <t>12.1</t>
  </si>
  <si>
    <t>12.2</t>
  </si>
  <si>
    <t>12.4</t>
  </si>
  <si>
    <t>12.5</t>
  </si>
  <si>
    <t>12.6</t>
  </si>
  <si>
    <t>12.7</t>
  </si>
  <si>
    <t>12.8</t>
  </si>
  <si>
    <t>12.9</t>
  </si>
  <si>
    <t>12.10</t>
  </si>
  <si>
    <t>12.11</t>
  </si>
  <si>
    <t>12.12</t>
  </si>
  <si>
    <t>12.13</t>
  </si>
  <si>
    <t>12.14</t>
  </si>
  <si>
    <t>13.1</t>
  </si>
  <si>
    <t>13.2</t>
  </si>
  <si>
    <t>13.3</t>
  </si>
  <si>
    <t>13.4</t>
  </si>
  <si>
    <t>14.1</t>
  </si>
  <si>
    <t>14.2</t>
  </si>
  <si>
    <t>14.3</t>
  </si>
  <si>
    <t>14.4</t>
  </si>
  <si>
    <t>14.5</t>
  </si>
  <si>
    <t>14.6</t>
  </si>
  <si>
    <t>14.7</t>
  </si>
  <si>
    <t>14.8</t>
  </si>
  <si>
    <t>15.1</t>
  </si>
  <si>
    <t>15.2</t>
  </si>
  <si>
    <t>15.3</t>
  </si>
  <si>
    <t>15.4</t>
  </si>
  <si>
    <t>15.5</t>
  </si>
  <si>
    <t>15.6</t>
  </si>
  <si>
    <t>16</t>
  </si>
  <si>
    <t>HIŠNI PRIKLJUČKI</t>
  </si>
  <si>
    <t>16.1</t>
  </si>
  <si>
    <t>16.2</t>
  </si>
  <si>
    <t>2.0</t>
  </si>
  <si>
    <t>22</t>
  </si>
  <si>
    <t>23</t>
  </si>
  <si>
    <t>24</t>
  </si>
  <si>
    <t>25</t>
  </si>
  <si>
    <t>26</t>
  </si>
  <si>
    <t>21.1</t>
  </si>
  <si>
    <t>21.2</t>
  </si>
  <si>
    <t>21.4</t>
  </si>
  <si>
    <t>21.5</t>
  </si>
  <si>
    <t>22.1</t>
  </si>
  <si>
    <t>22.2</t>
  </si>
  <si>
    <t>22.3</t>
  </si>
  <si>
    <t>22.4</t>
  </si>
  <si>
    <t>22.5</t>
  </si>
  <si>
    <t>22.6</t>
  </si>
  <si>
    <t>22.7</t>
  </si>
  <si>
    <t>22.8</t>
  </si>
  <si>
    <t>22.9</t>
  </si>
  <si>
    <t>22.10</t>
  </si>
  <si>
    <t>22.11</t>
  </si>
  <si>
    <t>22.12</t>
  </si>
  <si>
    <t>22.13</t>
  </si>
  <si>
    <t>22.14</t>
  </si>
  <si>
    <t>22.15</t>
  </si>
  <si>
    <t>22.16</t>
  </si>
  <si>
    <t>22.17</t>
  </si>
  <si>
    <t>23.1</t>
  </si>
  <si>
    <t>23.2</t>
  </si>
  <si>
    <t>23.3</t>
  </si>
  <si>
    <t>23.4</t>
  </si>
  <si>
    <t>24.1</t>
  </si>
  <si>
    <t>24.2</t>
  </si>
  <si>
    <t>24.3</t>
  </si>
  <si>
    <t>24.4</t>
  </si>
  <si>
    <t>24.5</t>
  </si>
  <si>
    <t>24.6</t>
  </si>
  <si>
    <t>24.7</t>
  </si>
  <si>
    <t>24.8</t>
  </si>
  <si>
    <t>25.1</t>
  </si>
  <si>
    <t>25.2</t>
  </si>
  <si>
    <t>25.3</t>
  </si>
  <si>
    <t>25.4</t>
  </si>
  <si>
    <t>25.5</t>
  </si>
  <si>
    <t>25.6</t>
  </si>
  <si>
    <t>26.1</t>
  </si>
  <si>
    <t>26.2</t>
  </si>
  <si>
    <t>1.0</t>
  </si>
  <si>
    <t>Dobava in montaža kanalizacijskih fazonskih - odcepov pod kotom 45° za hišne priključke, PVC UK DN 160 SN8, kompletno z gumi tesnili.
Obračun za kos.</t>
  </si>
  <si>
    <t>Dobava peska frakcije 8-16 mm za zasip položenih cevi, do 20 cm nad temenom kanalske cevi. 
Na peščeno posteljico se izvede 2-3 cm debel nasip, v katerega si cev izdela ležišče. 
Obsip in nasip je potrebno utrditi do 95 % trdnosti po standardnem Proktorjevem postopku.
Obračun za 1 m3.</t>
  </si>
  <si>
    <t>Geodetski posnetek in vris v kataster in izdelava geodetskega načrta. En izvod posnetka v Gauss-Krugerjevem sistemu se odda v elektronski obliki. 
Obračun za 1 m1.</t>
  </si>
  <si>
    <t>Izdelava PID po gradbeni zakonodaji (ZGO-1) in skladno z zahtevo upravljalca, 2x v projektni obliki in 1x v elektronski obliki.
Obračun za kompletno dostavljen PID.</t>
  </si>
  <si>
    <t>Izdelava Vodilne mape (2x) z dokazili o zanesljivosti objekta, kompletna dokumentacija za izvedbo tehničnega pregleda v skladu z gradbeno zakonodajo (ZGO-1 in dopolnitve).
Obračun za kompletno dostavljeno vodilno mapo.</t>
  </si>
  <si>
    <t>Izdelava varnostnega načrta po gradbeni zakonodaji pred pričetkom gradnje.</t>
  </si>
  <si>
    <t>Izdelava elaborata varstva pri delu.</t>
  </si>
  <si>
    <t>Izdelava "Poročila o ravnanju z gradbenimi odpadki" v skladu s Pravilnikom. Izvajalec mora za vse vrste odpadkov, ki nastanejo med gradnjo, v ponudbi predvideto tudi stroške končnega deponiranja, ki mora biti v skladu z zakonodajo.</t>
  </si>
  <si>
    <t>Nabava, dobava in postavitev obvestilne table na gradbišču (napisi s podatki o naročniku, izvajalcu, odg. vodji projekta, odgov. Projektantu, nadzorniku...)</t>
  </si>
  <si>
    <t>Zakoličenje osi kanalizacije, z zavarovanjem osi, oznako revizijskih jaškov.
Obračuna za 1 m.</t>
  </si>
  <si>
    <t>Postavitev gradbenih profilov na vzpostavljeno os trase cevovoda, ter določitev nivoja za merjenje globine izkopa in polaganje cevovoda.</t>
  </si>
  <si>
    <t>Ročno planiranje dna jarka s točnostjo +/- 3 cm po projektiranem padcu. 
Obračun za 1 m2.</t>
  </si>
  <si>
    <t>Asfaltiranje cestišča z dvoslojnim asfaltom, nosilni sloj bitugramoz v debelini 7 cm, frakcije 0-32 mm in obrabni sloj asfaltbeton v debelini 3 cm, frakcije 0-11 mm. Skupaj zaključnimi deli na cesti, talnimi oznakami ipd., po zahtevah upravljalca cestišča.
Obračun za 1 m2.</t>
  </si>
  <si>
    <t>Čiščenje terena po končani gradnji.
Obračun za 1m2.</t>
  </si>
  <si>
    <t>Nabava in dobava gramoza frakcije 0.02-32 mm in izdelava zgornjega ustroja-tampona cestnega telesa, debeline 10 cm, nosilnosti 120 Mpa.
Obračun za 1 m3.</t>
  </si>
  <si>
    <t>Nabava in dobava gramoza frakcije 0.02-60 mm in izdelava spodnjega ustroja-tampona cestnega telesa, debeline 20 cm, nosilnosti 120 Mpa.
Obračun za 1 m3.</t>
  </si>
  <si>
    <t>Dobava frakcije 8-16 mm peska in izdelava temeljne plasti posteljice deb. 10 cm, s planiranjem in strojnim utrjevanjem do 95 % po standardnem Prokterjevem postopku. 
Natančnost izdelave posteljice je +/- 1 cm. 
Obračun za 1 m3.</t>
  </si>
  <si>
    <t>Dobava in montaža kanalizacijskih cevi GRP DN 250 SN 10.000, kompletno s spojkami z EPDM tesnili.
Obračun za 1 m.</t>
  </si>
  <si>
    <t>Pregled in čiščenje kanala pred izvedbo tlačnega poizkusa.
Obračun za 1 m.</t>
  </si>
  <si>
    <t>Tlačni poizkus vodotesnosti položenih kanalizacijskih cevi, po standardu EN1610.
Obračun za 1 m.</t>
  </si>
  <si>
    <t>Prevoz in prenos kanalizacijskih cevi iz deponije do mesta vgraditve.
Obračun za 1 kos.</t>
  </si>
  <si>
    <t>Križanje kanalizacijske cevi z električno kabelsko kanalizacijo.
Obdelava križanja v skladu s projektnimi pogoji upravljalca elektro vodov, Elektro Ljubljana d.d..
Obračun za 1 kos.</t>
  </si>
  <si>
    <t>Križanje kanalizacijske cevi s telekomunikacijsko kabelsko kanalizacijo.
Obdelava križanja v skladu s projektnimi pogoji upravljalca TK vodov, Telekom Slovenije d.d..
Obračun za 1 kos.</t>
  </si>
  <si>
    <t>Križanje kanalizacijske cevi s kabelsko kanalizacijo javne razsvetljave.
Obdelava križanja v skladu s projektnimi pogoji upravljalca komunalnih vodov, Javna razsvetljava d.o.o..
Obračun za 1 kos.</t>
  </si>
  <si>
    <t>Križanje kanalizacijske cevi z optično telekomunikacijsko kabelsko kanalizacijo.
Obdelava križanja v skladu s projektnimi pogoji upravljalca optičnih vodov T2, Gratel d.o.o..
Obračun za 1 kos.</t>
  </si>
  <si>
    <t>Križanje kanalizacijske cevi z obstoječo meteorno kanalizacijo.
Obdelava križanja v skladu s projektnimi pogoji upravljalca meteorne kanalizacije JP Vodovod-Kanalizacija d.o.o., Ljubljana.
Obračun za 1 kos.</t>
  </si>
  <si>
    <t>Križanje kanalizacijske cevi z obstoječo vodovodno napeljavo.
Obdelava križanja v skladu s projektnimi pogoji upravljalca vodovoda, JP Vodovod-Kanalizacija d.o.o., Ljubljana.
Obračun za 1 kos.</t>
  </si>
  <si>
    <t>Izdelava provizorij dostopov do objektov preko izkopanih jarkov iz plohov debeline 5 cm. Na provizorij dostopih se uredi ograja iz desk in tramičev.
Obračun za 1 kom.</t>
  </si>
  <si>
    <t>Postavitev gradbenih profilov na vzpostavljeno os trase cevovoda, ter določitev nivoja za merjenje globine izkopa in polaganje cevovoda.
Obračun za 1 kom.</t>
  </si>
  <si>
    <t>Popis del - Sajovčeva ulica</t>
  </si>
  <si>
    <t>ocena</t>
  </si>
  <si>
    <t>01.11</t>
  </si>
  <si>
    <t>01.12</t>
  </si>
  <si>
    <t>01.13</t>
  </si>
  <si>
    <t>3</t>
  </si>
  <si>
    <t>1</t>
  </si>
  <si>
    <t>2</t>
  </si>
  <si>
    <t>4</t>
  </si>
  <si>
    <t>Nepredvidena dela (10% vrednosti del)</t>
  </si>
  <si>
    <t>Izkop jarka globine 0-2,00 m, z brežinami jarka pod kotom 70 stopinj, v terenu II-III. kat. z nakladanjem na kamion in odvozom na stalno gradbeno deponijo. Širina dna gradbene jame znaša 0,80m. Vključeni stroški stalne deponije.
Upoštevano 90% strojnega in 10% ročnega izkopa. 
Obračun za 1 m3.</t>
  </si>
  <si>
    <t>Izkop jarka globine 2,00-4,00 m, z brežinami jarka pod kotom 70 stopinj, v terenu II-III. kat. z nakladanjem na kamion in odvozom na stalno gradbeno deponijo. Širina dna gradbene jame znaša 0,80m. Vključeni stroški stalne deponije.
Upoštevano 90% strojnega in 10% ročnega izkopa. 
Obračun za 1 m3.</t>
  </si>
  <si>
    <t>Popis je veljaven le ob upoštevanju grafičnih prilog, načrtov in detajlov ter tehničnega poročila iz projektne dokumentacije. V popisu so vnešeni osnovni podatki o sestavnih delih objekta. Natančnejši opisi, način in kvaliteta izdelave in podobno so razvidni iz prej naštetih sestavin načrta. Uporaba popisa brez vseh prej omenjenih sestavin načrta ni dovoljena.</t>
  </si>
  <si>
    <t>V popisu navedene količine izkopanih, nasutih in odpeljanim materialov so podane za raščeno stanje. 
Stopnja razrahljivosti se upošteva v ceni na enoto.</t>
  </si>
  <si>
    <t>Odpadne in izkopane materiale se deponira na deponije, katere morajo imeti upravna dovoljenja za deponiranje posameznih vrst materiala.</t>
  </si>
  <si>
    <t xml:space="preserve">Priprava gradbišča v dolžini L=107,00 m, odstranitev eventuelnih ovir in utrditev delovnega platoja. </t>
  </si>
  <si>
    <t>Čiščenje terena po končanih delih. Vzpostavitev terena v prvotno stanje.</t>
  </si>
  <si>
    <t>Rušenje asfaltnega cestišča debeline 10 cm, vključno z nakladanjem na prevozno sredstvo, odvozom na stalno gradbeno deponijo in plačilom deponijske takse.
Kompletena površina izkopa za gradbeno jamo, vključno z naknadnim obrezovanjem 0,50m na vsaki strani ob vzpostavljanju v prvotno stanje. 
Obračun za 1 m2.</t>
  </si>
  <si>
    <t>Rušenje asfaltnega pločnika debeline do 6 cm, vključno z nakladanjem na prevozno sredstvo, odvozom na stalno gradbeno deponijo in plačilom deponijske takse. 
Obračun za 1 m2.</t>
  </si>
  <si>
    <t>Odstranitev ograje z deponiranjem na območju urejanja in pripravo na ponovno vgraditev.
Obračun za 1 m1.</t>
  </si>
  <si>
    <t>Posek in odstranitev drevesa z deblom premera 11-30 cm ter odstranitev vej in panja, kompletno z odvozom na stalno deponijo, vključno s stroški deponije.
Obračun za 1 kom.</t>
  </si>
  <si>
    <t>Posek in odstranitev grmovja, kompletno z odvozom na stalno deponijo, vključno s stroški deponije.
Obračun za 1 m2.</t>
  </si>
  <si>
    <t>Rušenje obstoječih betonskih revizijskih jaškov na sanitarnem kanalu v območju pločnika, vključno z odvozom ruševin na stalno gradbeno deponijo, vključno stroški deponije.  
Obračun za 1 kom.</t>
  </si>
  <si>
    <t>Rušenje obstoječih betonskih cestnih požiralnikov, z odvozom ruševin na stalno gradbeno deponijo, vključno stroški deponije.  
Obračun za 1 kom.</t>
  </si>
  <si>
    <t>Rušenje obstoječih betonskih požiralniškihi zvez v območju gradnje sanitarnega kanala, z odvozom ruševin na stalno gradbeno deponijo, vključno stroški deponije.  
Obračun za 1 m1.</t>
  </si>
  <si>
    <t>Zasip jarka z dovozom novega gramoznega zasipnega
materiala z utrjevanjem v slojih po 30 cm do 95 % trdnosti po
standardnem Proctorjevem postopku; vključno z nabavo in
dobavo zasipnega materiala. 
Obračun za 1 m3 izvedenega zasipa.</t>
  </si>
  <si>
    <t>Zasip izkopa na območju porušenih revizijskih jaškov ukinjenega sanitarnega kanala z dovozom novega gramoznega zasipnega
materiala z utrjevanjem v slojih po 30 cm do 95 % trdnosti po
standardnem Proctorjevem postopku; vključno z nabavo in
dobavo zasipnega materiala. 
Obračun za 1 m3 izvedenega zasipa.</t>
  </si>
  <si>
    <t>Dobava in vgradnja (GRP, PE) revizijskega jaška fi 1000 mm, SN 10000, na kanalu GRP DN 250, globine 2,50-3,00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e=15mm).
Obračun za 1 kom.</t>
  </si>
  <si>
    <t>Dobava in vgradnja (GRP, PE) revizijskega jaška fi 1000 mm, SN 10000, na kanalu GRP DN 250, globine 2,00-2,50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e=15mm).
Obračun za 1 kom.</t>
  </si>
  <si>
    <t>ODCEPI ZA HIŠNE PRIKLJUČKE TER CESTNI POŽIRALNIKI</t>
  </si>
  <si>
    <t>Izdelava požiralniške zveze iz novih cestnih požiralnikov, kompletno iz cevi PVC DN160 SN8, dolžine cca 3,00m, z vpadom iz PVC cevi DN200 SN8, dolžina cca. 1.20m, kompletno z obbetoniranjem z betonom MB 20.
Obračun za 1 kos.</t>
  </si>
  <si>
    <t>Izdelava poliesterskih cestnih požiralnikov DN 500mm, globine 1.50m, z LTŽ mrežo, ter vsemi pomožnimi deli in materiali.
Obračun za 1 kos.</t>
  </si>
  <si>
    <t>16.3</t>
  </si>
  <si>
    <t>26.3</t>
  </si>
  <si>
    <t>Dobava in vgradnja revizijskih jaškov iz armiranega poliestra po SIST EN 14 364: 2013, komplet z izdelano muldo. Komplet z razbremenilno ploščo za pokrov, AB vencem in LŽ pokrovom fi 600 mm, EN 124-1:2015 nosilnost vsaj C400 kN. Premer jaška 1000mm za priključno cev DN160 mm do globine jaška 3m. 
V ceni je vključena tudi izdelava AB temeljne plošče jaška debeline 20cm, iz betona C25/30. Postavitev jaška za parcelno mejo s pokrovom nosilnosti 400 kN - povozne površine.
Debelina stene mora ustrezati vertikalni obtežni sili 400kN (GRP e=15mm).
Obračun za 1 kom.</t>
  </si>
  <si>
    <t>Dobava in vgradnja revizijskih jaškov iz armiranega poliestra po SIST EN 14 364: 2013, komplet z izdelano muldo. Komplet z razbremenilno ploščo za pokrov, AB vencem in LŽ pokrovom fi 600 mm, EN 124-1:2015 nosilnost vsaj C400 kN. Premer jaška 1000mm za priključno cev DN160 mm do globine jaška 3m. 
V ceni je vključena tudi izdelava AB temeljne plošče jaška debeline 20cm, iz betona C25/30. Postavitev jaška za parcelno mejo s pokrovom nosilnosti 250 kN - nepovozne površine.
Debelina stene mora ustrezati vertikalni obtežni sili 400kN (GRP e=15mm).
Obračun za 1 kom.</t>
  </si>
  <si>
    <t>Porušitev in odstranitev robnika iz cementnega betona vključno z nakladanjem na prevozno sredstvo, odvozom na stalno gradbeno depoinijo in plačilom deponijske takse.
Obračun za 1 m1.</t>
  </si>
  <si>
    <t>Višinsko prilagajanje kap druge obstoječe komunalne infrastrukture z vsemi deli in materiali.
Obračun za 1 kom.</t>
  </si>
  <si>
    <t>Višinsko prilagajanje jaškov druge obstoječe komunalne infrastrukture z vsemi deli in materiali.
Obračun za 1 kom.</t>
  </si>
  <si>
    <t>Dobava in vgraditev predfabriciranega dvignjenega in spuščenega robnika iz cementnega betona, s prerezom 15/25 cm.
Obračun za 1 m1.</t>
  </si>
  <si>
    <t>Valjanje tampona s finim planiranjem</t>
  </si>
  <si>
    <t>12.15</t>
  </si>
  <si>
    <t>12.16</t>
  </si>
  <si>
    <t>12.17</t>
  </si>
  <si>
    <t>12.18</t>
  </si>
  <si>
    <t>Dobava in montaža kanalizacijskih mašetnih spojk (npr. Flexseal 2B1-320) za prehod s betonske cevi DN 250 na GRP cev DN 250, kompletno z vsemi potrebnimi deli.
Obračun za kos.</t>
  </si>
  <si>
    <t>16.4</t>
  </si>
  <si>
    <t>16.5</t>
  </si>
  <si>
    <t>12.3</t>
  </si>
  <si>
    <t>12.19</t>
  </si>
  <si>
    <t>12.20</t>
  </si>
  <si>
    <t>12.21</t>
  </si>
  <si>
    <t>12.22</t>
  </si>
  <si>
    <t>12.23</t>
  </si>
  <si>
    <t>12.24</t>
  </si>
  <si>
    <t>12.25</t>
  </si>
  <si>
    <t>Vertikalni izkop jarka globine 0,00 - 2,00 m, pod kotom 90° stopinj (dvostranski opaž), v terenu II.-III. kat. z nakladanjem na kamion in odvozom na stalno gradbeno deponijo. Širina dna gradbene jame znaša 1,00m. Vključeni stroški stalne deponije.
Pri gradnji je upoštevano razmerje izkopa:  90% strojni izkop, 10% ročni izkop.
Obračun za 1 m3.</t>
  </si>
  <si>
    <t>Vertikalni izkop jarka globine 2,00 - 4,00 m, pod kotom 90° stopinj (dvostranski opaž), v terenu II.-III. kat. z nakladanjem na kamion in odvozom na stalno gradbeno deponijo. Širina dna gradbene jame znaša 1,00m. Vključeni stroški stalne deponije.
Pri gradnji je upoštevano razmerje izkopa:  90% strojni izkop, 10% ročni izkop.
Obračun za 1 m3.</t>
  </si>
  <si>
    <t>22.18</t>
  </si>
  <si>
    <t>22.19</t>
  </si>
  <si>
    <t>22.20</t>
  </si>
  <si>
    <t>22.21</t>
  </si>
  <si>
    <t>22.22</t>
  </si>
  <si>
    <t>22.23</t>
  </si>
  <si>
    <t>22.24</t>
  </si>
  <si>
    <t>22.25</t>
  </si>
  <si>
    <t>Dobava in vgradnja (GRP, PE) revizijskega jaška fi 1000 mm, SN 10000, na kanalu GRP DN 250, globine 1,50-2,00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e=15mm).
Obračun za 1 kom.</t>
  </si>
  <si>
    <t>26.4</t>
  </si>
  <si>
    <t>26.5</t>
  </si>
  <si>
    <t>23.5</t>
  </si>
  <si>
    <t>X</t>
  </si>
  <si>
    <t>Y</t>
  </si>
  <si>
    <t>Stacionaža</t>
  </si>
  <si>
    <t>Kota pokrova</t>
  </si>
  <si>
    <t>Kota dna</t>
  </si>
  <si>
    <t>Kota vtoka</t>
  </si>
  <si>
    <t>Kota iztoka</t>
  </si>
  <si>
    <t>Globina jaška</t>
  </si>
  <si>
    <t>Fi Jaška</t>
  </si>
  <si>
    <t>Sajovceva PZI</t>
  </si>
  <si>
    <t>Kanal O1</t>
  </si>
  <si>
    <t>O 11</t>
  </si>
  <si>
    <t>O 12</t>
  </si>
  <si>
    <t>O 13</t>
  </si>
  <si>
    <t>Kanal O2</t>
  </si>
  <si>
    <t>O 21</t>
  </si>
  <si>
    <t>O 22</t>
  </si>
  <si>
    <t>O 23</t>
  </si>
  <si>
    <t>O 24</t>
  </si>
  <si>
    <t>Skupni izkop</t>
  </si>
  <si>
    <t>Skupni zasip</t>
  </si>
  <si>
    <t>Do obstoječega terena</t>
  </si>
  <si>
    <t>M3 - 'Sajovceva PZI'</t>
  </si>
  <si>
    <t>K1 - 'Kanal O1'</t>
  </si>
  <si>
    <t>K2 - 'Kanal O2'</t>
  </si>
  <si>
    <t>Cev</t>
  </si>
  <si>
    <t>Fi cevi</t>
  </si>
  <si>
    <t>Prerez cevi</t>
  </si>
  <si>
    <t xml:space="preserve">Priprava gradbišča v dolžini L=90,00 m, odstranitev eventuelnih ovir in utrditev delovnega platoja. </t>
  </si>
  <si>
    <t>Planiranje</t>
  </si>
  <si>
    <r>
      <t xml:space="preserve">Izvedba ukinitve obstoječega dotoka BC DN200 v revizijskem jašku na kanalu po Ledarski cesti. Zaprtje dotoka z betonom C20/25. Mulda obstoječega dotoka se ukine (zalije z betonom. Kompletno z vsemi potrebnimi gradbemnimi deli. 
</t>
    </r>
    <r>
      <rPr>
        <b/>
        <sz val="10"/>
        <rFont val="Calibri"/>
        <family val="2"/>
        <charset val="238"/>
      </rPr>
      <t>Sanacija po detajlu 3.6.6.10.</t>
    </r>
    <r>
      <rPr>
        <sz val="10"/>
        <rFont val="Calibri"/>
        <family val="2"/>
        <charset val="238"/>
      </rPr>
      <t xml:space="preserve">
Obračun za kom.</t>
    </r>
  </si>
  <si>
    <r>
      <t xml:space="preserve">Izvedba ukinitve obstoječega dotoka BC DN200 v revizijskem jašku na kanalu po Ledarski cesti. Zaprtje dotoka z betonom C20/25. Mulda obstoječega dotoka se ukine (zalije z betonom. Kompletno z vsemi potrebnimi gradbemnimi deli.
</t>
    </r>
    <r>
      <rPr>
        <b/>
        <sz val="10"/>
        <rFont val="Calibri"/>
        <family val="2"/>
        <charset val="238"/>
      </rPr>
      <t>Sanacija po detajlu 3.6.6.10.</t>
    </r>
    <r>
      <rPr>
        <sz val="10"/>
        <rFont val="Calibri"/>
        <family val="2"/>
        <charset val="238"/>
      </rPr>
      <t xml:space="preserve">
Obračun za kom.</t>
    </r>
  </si>
  <si>
    <r>
      <t xml:space="preserve">Dobava in vgradnja (GRP, PE) revizijskega jaška O11 fi 1000 mm, SN 10000, na kanalu GRP DN 250, globine 2,50-3,00 m, z dodatnim vtokom GRP DN 250 pod kotom 90°.
Dobava in vgradnja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Jašek O11 se vgradi na kanalu BC 250, ki poteka po Ledarski ulici. 
Kot vtoka cevi GRP DN 250, iz kanala O1 je 90°. </t>
    </r>
    <r>
      <rPr>
        <b/>
        <sz val="10"/>
        <rFont val="Calibri"/>
        <family val="2"/>
        <charset val="238"/>
      </rPr>
      <t xml:space="preserve">
Vgradnja revitzijskega jaška po detajlu 3.6.6.1.! </t>
    </r>
    <r>
      <rPr>
        <sz val="10"/>
        <rFont val="Calibri"/>
        <family val="2"/>
        <charset val="238"/>
      </rPr>
      <t xml:space="preserve">
Mulda je prilagojena kanalu GRP DN 250.
Prehod med jaškom in AB vencem izveden preko profilne gume. Debelina stene mora ustrezati vertikalni obtežni sili 400kN (GRP e=15mm).
Obračun za 1 kom.</t>
    </r>
  </si>
  <si>
    <r>
      <t xml:space="preserve">Dobava in vgradnja (GRP, PE) revizijskega jaška O21 fi 1000 mm, SN 10000, na kanalu GRP DN 250, globine 2,50-3,00 m, z dodatnim vtokom GRP DN 250 pod kotom 65°.
Dobava in vgradnja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Jašek O21 se vgradi na kanalu BC 250, ki poteka po Ledarski ulici. 
Kot vtoka cevi GRP DN 250, iz kanala O2 je 65°. </t>
    </r>
    <r>
      <rPr>
        <b/>
        <sz val="10"/>
        <rFont val="Calibri"/>
        <family val="2"/>
        <charset val="238"/>
      </rPr>
      <t xml:space="preserve">
Vgradnja revitzijskega jaška po detajlu 3.6.6.2.! </t>
    </r>
    <r>
      <rPr>
        <sz val="10"/>
        <rFont val="Calibri"/>
        <family val="2"/>
        <charset val="238"/>
      </rPr>
      <t xml:space="preserve">
Mulda je prilagojena kanalu GRP DN 250.
Prehod med jaškom in AB vencem izveden preko profilne gume. Debelina stene mora ustrezati vertikalni obtežni sili 400kN (GRP e=15mm).
Obračun za 1 kom.</t>
    </r>
  </si>
  <si>
    <t>23.6</t>
  </si>
  <si>
    <t>Izdelava odcepa za hišne priključke na proj. kanal, odcep se izvede s fazonskim kosom ali prefabriciranim sedlastim nastavkom GRP DN250/PVC 160 SN8 pod kotom 45 stopinj, za priključitev na javni proj.kanal, kompletno z spojkami.
Obračun za 1 kom</t>
  </si>
  <si>
    <t>Dobava in vgraditev vrtnega robnika iz cementnega betona, s prerezom 8/20 cm.
Obračun za 1 m1.</t>
  </si>
  <si>
    <t>Asfaltiranje dvorišča z dvoslojnim asfaltom; vključno s predpripravo terena in finim planiranjem pred polaganjem asfalta, nosilni sloj v debelini 5 cm, frakcije 0-22 mm in obrabni sloj v debelini 3 cm, frakcije 0-8 mm.
Obračun za 1 m2.</t>
  </si>
  <si>
    <t>Ponovno polaganje začasno deponiranih tlakovcev, vključno s pripravo utrejen podlage ter finim planiranjem pred polaganjem.
Obračun za 1 m2.</t>
  </si>
  <si>
    <t>Humuziranje terena z razprostitvijo predhodno odstranjenega humusa v debelini 20 cm. Vključno s poravnavo ter sejanje s travo.
Obračun za 1 m2.</t>
  </si>
  <si>
    <t>Izdelava odcepov za hišne priključke na proj. kanal.
Izdelava odcepov iz PVC cevi DN 160 SN8, po standardu EN1401-1 .
Vključno z z izkopom in varovanjem gradbene jame, nakladanjem in odvozom na stalno deponijo, skupaj s stroški deponije. Vključno s planiranjem in utrjevanjem dna jarka, nabavo, dobavo in vgradnjo betona za izdelavo posteljice in obbetoniranjem cevi ter zasipom do kote terena (po detajlu). Posteljica in obsip se ob potrditvi geomehanika in projektanta priključka lahko izvede tudi iz peščenega materiala. Nabava, dobava in vgradnja novega zasipnega materiala. Vključno s črpanjem vode iz gradbene jame. Vključno z nabavo in položitvijo PVC cevi (z vsemi koleni in fazonskimi kosi) od odcepa do revizijskega jaška. 
Brez izvedbe zgornjega ustroja.
Pri izdelavi hišnega priključka so vključena vsa režijska dela, zakoličba, postavitev profilov, rezanje asfalta ali betona, rušenje asfalta, betonov, robnikov, tlakovcev, izkop, križanje z obstoječimi komunalnimi vodi in ostala dela v povezavi s hišnimi priključki. Izvede se ureditev in vsi potrebni ukrepi pri križanju s komunalno infrastrukturo skladno z navodili upravljavcev. Vključno z izdelavo geodetskega posnetka v skladu z zahtevami upravljavca kanalizacijskega omrežja. Upoštevati načrt hišnega priključka.
Obračun za 1 m1.</t>
  </si>
  <si>
    <t>Kanal Odcepi</t>
  </si>
  <si>
    <t>HP S.3</t>
  </si>
  <si>
    <t>HP1</t>
  </si>
  <si>
    <t>HP S2</t>
  </si>
  <si>
    <t>HP S4</t>
  </si>
  <si>
    <t>HP S5</t>
  </si>
  <si>
    <t>HP S6</t>
  </si>
  <si>
    <t>HP S10</t>
  </si>
  <si>
    <t>HP S12</t>
  </si>
  <si>
    <t>HP S7</t>
  </si>
  <si>
    <t>Fi</t>
  </si>
  <si>
    <t>Dolžina</t>
  </si>
  <si>
    <t>Po kanalih</t>
  </si>
  <si>
    <t>K1 - 'HP S.3'</t>
  </si>
  <si>
    <t>PVC DN 150 SN 8</t>
  </si>
  <si>
    <t>K2 - 'HP S2'</t>
  </si>
  <si>
    <t>K3 - 'HP S4'</t>
  </si>
  <si>
    <t>K4 - 'HP S5'</t>
  </si>
  <si>
    <t>K5 - 'HP S6'</t>
  </si>
  <si>
    <t>K6 - 'HP S10'</t>
  </si>
  <si>
    <t>K7 - 'HP S12'</t>
  </si>
  <si>
    <t>K8 - 'HP S7'</t>
  </si>
  <si>
    <t>PVC-U SN8 DN160</t>
  </si>
  <si>
    <t>16.6</t>
  </si>
  <si>
    <t>16.7</t>
  </si>
  <si>
    <t>16.8</t>
  </si>
  <si>
    <t>16.9</t>
  </si>
  <si>
    <t>16.10</t>
  </si>
  <si>
    <t>Zavarovanje gradbene jame z razpiranjem z BOX opažnim sistemom za zaščito in varovanje gradbenih jam. 
Obračun za 1 m2.</t>
  </si>
  <si>
    <t>OPOMBE:</t>
  </si>
  <si>
    <t>26.6</t>
  </si>
  <si>
    <t>26.7</t>
  </si>
  <si>
    <t>26.8</t>
  </si>
  <si>
    <t>26.9</t>
  </si>
  <si>
    <t>L=</t>
  </si>
  <si>
    <t>POPIS DEL S PREDRAČUNOM</t>
  </si>
  <si>
    <t>Objekt:</t>
  </si>
  <si>
    <t>Obnova vodovoda v Sajovčevi ulici</t>
  </si>
  <si>
    <t>Investitor:</t>
  </si>
  <si>
    <t>Vodovodna 90</t>
  </si>
  <si>
    <t>1000 Ljubljana</t>
  </si>
  <si>
    <t>Št. projekta:</t>
  </si>
  <si>
    <t>103-2018</t>
  </si>
  <si>
    <t>April 2019</t>
  </si>
  <si>
    <t>Skupna rekapitulacija</t>
  </si>
  <si>
    <t>Vse cene brez DDV!</t>
  </si>
  <si>
    <t>Skupna dela</t>
  </si>
  <si>
    <t>Vodovod V1</t>
  </si>
  <si>
    <t>Vodovod V2</t>
  </si>
  <si>
    <t>Skupaj:</t>
  </si>
  <si>
    <t>Hišni priključki</t>
  </si>
  <si>
    <t>Nepredvidena dela (10%):</t>
  </si>
  <si>
    <t>2.4.4  POPIS DEL S PREDRAČUNOM</t>
  </si>
  <si>
    <t>Projekt:</t>
  </si>
  <si>
    <t>Obnova vodovova v Sajovčevi ulici</t>
  </si>
  <si>
    <t>Poz.</t>
  </si>
  <si>
    <t>Enota</t>
  </si>
  <si>
    <t xml:space="preserve">Cena/EM </t>
  </si>
  <si>
    <t xml:space="preserve">Cena skupaj </t>
  </si>
  <si>
    <t>0.0</t>
  </si>
  <si>
    <t>0.01</t>
  </si>
  <si>
    <t>Geodetski posnetek in vris v kataster (elaborat izdelati skladno z internimi tehničnimi navodili JP VO-KA za izvajanje del v katastru). En izvod posnetka se odda v elektronski obliki.  
Obračun za 1 m1.</t>
  </si>
  <si>
    <t>0.02</t>
  </si>
  <si>
    <t>Izdelava PID po gradbeni zakonodaji in skladno z zahtevo upravljalca tudi v elektronski obliki.</t>
  </si>
  <si>
    <t>0.03</t>
  </si>
  <si>
    <r>
      <t xml:space="preserve">Izdelava varnostnega načrta gradbišča, skladno s 4. členom Uredbe o zagotavljanju varnosti in zdravja pri delu na začasnih in premičnih gradbiščih (Ur.l. Št. 83/05) pred pričetkom gradnje
</t>
    </r>
    <r>
      <rPr>
        <b/>
        <sz val="9"/>
        <rFont val="Calibri Light"/>
        <family val="2"/>
        <charset val="238"/>
      </rPr>
      <t>Upoštevano pri popisu za načrt kanalizacije!</t>
    </r>
  </si>
  <si>
    <t>0.04</t>
  </si>
  <si>
    <r>
      <t>Zakoličba obstoječih in predvidenih komunalnih vodov in oznaka križanj.</t>
    </r>
    <r>
      <rPr>
        <b/>
        <sz val="9"/>
        <rFont val="Calibri Light"/>
        <family val="2"/>
        <charset val="238"/>
      </rPr>
      <t xml:space="preserve">
Upoštevano pri popisu za načrt kanalizacije!</t>
    </r>
  </si>
  <si>
    <t>0.05</t>
  </si>
  <si>
    <r>
      <t>Pridobitev dovoljenja za cestno zaporo, z ureditvijo cestnega režima v času gradnje z obvestili, zavarovanjem gradbišča s predpisano prometno signalizacijo, kot so letve, opozorilne vrvice, znaki, svetlobna telesa... Po končanih delih odstranitev le-te.</t>
    </r>
    <r>
      <rPr>
        <b/>
        <sz val="9"/>
        <rFont val="Calibri Light"/>
        <family val="2"/>
        <charset val="238"/>
      </rPr>
      <t xml:space="preserve">
Upoštevano pri popisu za načrt kanalizacije!</t>
    </r>
  </si>
  <si>
    <t>0.06</t>
  </si>
  <si>
    <t>Ograditev ter zavarovanje gradbišča v skladu z z načrtom organizacije ureditva gradbišča. 
Vključena postavitev ograje, vzdrževanje ograje za čas gradnje ter odstranitev ograje po končanih delih.</t>
  </si>
  <si>
    <t>0.07</t>
  </si>
  <si>
    <t>Projektantski nadzor in svetovanje na gradbišču v času izvajanja del.
Obračun po dejanskih količinah.</t>
  </si>
  <si>
    <t>h</t>
  </si>
  <si>
    <t>0.08</t>
  </si>
  <si>
    <t>Opravljanje gradbenega in kvalitativnega nadzora gradnje s strani upravljalca komunalnih vodov (Telekom, Javna razsvetljava, Elektro Ljubljana).
Obračun po dejanskih količinah.</t>
  </si>
  <si>
    <t>0.09</t>
  </si>
  <si>
    <t>Opravljanje geomehanskega nadzora gradnje.
Obračun po dejankih količinah.</t>
  </si>
  <si>
    <t>0.10</t>
  </si>
  <si>
    <t>Izdelava projekta za vzdrževanje in obratovanje objektov.</t>
  </si>
  <si>
    <t>0.11</t>
  </si>
  <si>
    <r>
      <t>Nabava, dobava in postavitev obvestilne table na gradbišču (napisi s podatki o naročniku, izvajalcu, odgovornem vodji projekta, odgovornem projektantu, nadzorniku...)</t>
    </r>
    <r>
      <rPr>
        <b/>
        <sz val="9"/>
        <rFont val="Calibri Light"/>
        <family val="2"/>
        <charset val="238"/>
      </rPr>
      <t xml:space="preserve">
Upoštevano pri popisu za načrt kanalizacije!</t>
    </r>
  </si>
  <si>
    <t>skupaj</t>
  </si>
  <si>
    <t>Trasa vodovodnega odseka poteka od navezave na obstoječi vodovod PVC d160</t>
  </si>
  <si>
    <t>v križišču Lederske in Sajovčeve ulice ter poteka v smeri proti severovzhodu</t>
  </si>
  <si>
    <t>Popis hišnih priključkov zajema obnovo hišnih priključkov, od navezave na novi</t>
  </si>
  <si>
    <t>vodovodni odsek, do navezave na vodomerni jašek ali obstoječi interni hišni vodovod.</t>
  </si>
  <si>
    <t>Popis hišnih priključkov ne zajema hišnega vodovodnega jaška za montažo vodomera!</t>
  </si>
  <si>
    <t>Rekapitulacija</t>
  </si>
  <si>
    <t>Vse cene so brez DDV!</t>
  </si>
  <si>
    <t>Odsek V1 - juži krak, glavni vodovod</t>
  </si>
  <si>
    <t>Pripravljalna in zaključna dela</t>
  </si>
  <si>
    <t>Gradbena dela</t>
  </si>
  <si>
    <t>3.0</t>
  </si>
  <si>
    <t>Prečkanja s komunalnimi vodi</t>
  </si>
  <si>
    <t>4.0</t>
  </si>
  <si>
    <t>Montažna dela</t>
  </si>
  <si>
    <t>5.0</t>
  </si>
  <si>
    <t>Nabava materiala</t>
  </si>
  <si>
    <t>SKUPAJ ODSEK V1</t>
  </si>
  <si>
    <t>6.0</t>
  </si>
  <si>
    <t>Odsek V1 - hišni priljučki</t>
  </si>
  <si>
    <t>SKUPAJ ODSEK V1 s priključki</t>
  </si>
  <si>
    <t>1.01</t>
  </si>
  <si>
    <t>Zakoličenje osi cevovoda z zavarovanjem osi, oznako horizontalnih in vertikalnih lomov, oznako vozlišč, odcepov in zakoličba mesta prevezave na obstoječi cevovod. 
Obračun za 1 m1.</t>
  </si>
  <si>
    <t>1.02</t>
  </si>
  <si>
    <t>1.03</t>
  </si>
  <si>
    <t>Po končanih delih se gradbišče pospravi in vzpostavi v prvotno stanje.</t>
  </si>
  <si>
    <t>2.01</t>
  </si>
  <si>
    <t>Postavitev gradbenih profilov na vzpostavljeno os trase cevovoda ter določitev nivoja za merjenje globine izkopa in polaganje cevovoda. Obračun za 1 kos.</t>
  </si>
  <si>
    <t>2.02</t>
  </si>
  <si>
    <t>Izdelava proviziranih dostopov do objektov preko izkopanih jarkov iz plohov deb. 5 cm z ograjo. Obračun za 1 kos.</t>
  </si>
  <si>
    <t>2.03</t>
  </si>
  <si>
    <t>Rušenje asfaltnega cestišča debeline 10 cm, s pravilnim odrezom robov in odvozom na trajno deponijo h=25 km, vključno s stroški deponije. 
Obračun za 1 m2.</t>
  </si>
  <si>
    <t>2.04</t>
  </si>
  <si>
    <t>Strojni izkop jarka globine 0,0-2,0 m v terenu III-IV. kat. z nakladanjem materiala na kamion. Brežine se izvajajo v naklonu 70° (90% vsega izkopa).
Obračun za 1 m3.</t>
  </si>
  <si>
    <t>2.05</t>
  </si>
  <si>
    <t>Ročni izkop v terenu III.-IV. kat. globine 0,0-2,0 m širine jarka do 2 m, z odlaganjem na rob izkopa in nakladanjem na kamion (10% vsega izkopa). Obračun za 1 m3.</t>
  </si>
  <si>
    <t>2.06</t>
  </si>
  <si>
    <t>Strojni izkop jarka globine 2,0-4,0 m v terenu III-IV. kat. z nakladanjem materiala na kamion. Brežine se izvajajo v naklonu 70° (90% vsega izkopa).
Obračun za 1 m3.</t>
  </si>
  <si>
    <t>2.07</t>
  </si>
  <si>
    <t>2.08</t>
  </si>
  <si>
    <t>Odvoz odkopanega materiala s kamionom kiperjem na trajno deponijo h=25 km z nakladanjem, razkladanjem, razgrinjanjem, planiranjem in utrjevanjem v slojih po 50 cm. Obračun za 1 m3.</t>
  </si>
  <si>
    <t>2.09</t>
  </si>
  <si>
    <t>Plačilo komunalne takse za dovoz odpadnega gradbenega materiala na trajno deponijo. Obračun za 1 m3.</t>
  </si>
  <si>
    <t>2.10</t>
  </si>
  <si>
    <t>Odvoz odkopanega materiala s kamionom kiperjem na začasno deponijo h=25 km. Obračun za 1 m3.</t>
  </si>
  <si>
    <t>2.11</t>
  </si>
  <si>
    <t>Ročno planiranje dna jarka s točnostjo +/- 3 cm v projektiranem padcu. 
Obračun za 1 m2.</t>
  </si>
  <si>
    <t>2.12</t>
  </si>
  <si>
    <t>Nabava in dobava gramoznega materiala fr. 0,02-16 mm in izdelava nasipa za izravnavo dna jarka debeline 10 cm, s planiranjem in utrjevanjem do 95 % trdnosti po standardnem Proktorjevem postopku. Obračun za 1 m3.</t>
  </si>
  <si>
    <t>2.13</t>
  </si>
  <si>
    <t>Nabava in dobava peščenega materiala fr. 0,02-16 mm in izdelava nasipa do 20 cm nad temenom cevi. Na peščeno posteljico se izvede 3-5 cm debelo ležišče cevi. Obsip cevi se izvaja v slojih po 20 cm, istočasno na obeh straneh cevi z utrjevanjem po standardnem Proktorjevem postopku. Obračun za 1 m3.</t>
  </si>
  <si>
    <t>2.14</t>
  </si>
  <si>
    <t>Nakladanje ter prevoz začasno deponirnaega materiala iz izkopa in zasipavanje jarka do višine spodnjega ustroja asfaltnega cestišča, s komprimiranjem v slojih debeline 20 cm. 
Obračun za 1 m3 izvedenega zasipa.</t>
  </si>
  <si>
    <t>2.15</t>
  </si>
  <si>
    <t>Nabava in dobava grobega gramoznega materiala in začasno zasipavanje jarka do višine potrebne za končno ureditev terena, s komprimiranjem v slojih debeline 20 cm. 
Obračun za 1 m3 izvedenega zasipa.</t>
  </si>
  <si>
    <t>2.16</t>
  </si>
  <si>
    <t>Odkop materiala kot začasnega zasipa pred končnim vgrajevanjem tampona z nakladanjem na kaminon ter odvozom na deponijo.
Obračun za 1 m3.</t>
  </si>
  <si>
    <t>2.17</t>
  </si>
  <si>
    <t>Nabava in dobava gramoza frakcije 0,02-60 mm in izdelava spodnjega ustroja asfaltnega cestišča v debelini 30 cm. 
Obračun za 1 m3.</t>
  </si>
  <si>
    <t>2.18</t>
  </si>
  <si>
    <t>2.19</t>
  </si>
  <si>
    <t>Izdelava tankoslojne označbe z večkomponentno belo barvo, strojno - obnovitev talnih označb na vozišču. 
Obračun za 1 m1.</t>
  </si>
  <si>
    <t>2.20</t>
  </si>
  <si>
    <t>Črpanje vode iz gradbene jame v času gradnje. Obračun za 1 uro.</t>
  </si>
  <si>
    <t>2.21</t>
  </si>
  <si>
    <t>Čiščenje terena po končani gradnji. 
Obračun za 1 m2.</t>
  </si>
  <si>
    <t>2.22</t>
  </si>
  <si>
    <t>Obbetoniranje odcepov, hidrantov, odzračevalnih garnitur, lokov in podbetoniranje NL elementov v jaških, s porabo betona do 0,15-0,40 m3/kos. Obračun za 1 obbetoniranje.</t>
  </si>
  <si>
    <t>2.23</t>
  </si>
  <si>
    <t>Zavarovanje nastavkov za zasune, odzračevalne garniture in hidrante z betonom C 8/10, ter namestitev cestnih kap na končno niveleto terena ali cestišča. 
Obračun za 1 kos.</t>
  </si>
  <si>
    <t>2.24</t>
  </si>
  <si>
    <t>Nabava in obbetoniranje drogov signalnih tablic za oznako hidrantov, odzračevalnih garnitur in zasunov. Stebrički so iz jeklenih cevi d 40 mm, višine 1800 mm. Poraba betona do 0,25 m3/kos. Obračun za 1 kos.</t>
  </si>
  <si>
    <t>2.25</t>
  </si>
  <si>
    <t>Obsip hidrantov z gramoznim materialom (cca. 2 m3/ kos). 
Obračun za 1 kos.</t>
  </si>
  <si>
    <t>Prečkanje s komunalnimi vodi</t>
  </si>
  <si>
    <t>3.01</t>
  </si>
  <si>
    <t>3.02</t>
  </si>
  <si>
    <t>Križanje vodovoda s plinovodom. Vmesni zasip se zasuje z nekoherentnim materialom. 
Obračun za prečkanje.</t>
  </si>
  <si>
    <t>3.03</t>
  </si>
  <si>
    <t>Križanje vodovoda s kabli elektrike visoke in nizke napetosti. Vmesni zasip se zasuje z nekoherentnim materialom. 
Obračun za prečkanje.</t>
  </si>
  <si>
    <t>3.04</t>
  </si>
  <si>
    <t>Križanje vodovoda s telekomunikacijskimi vodi ter kabli TV operaterjev. Vmesni zasip se zasuje z nekoherentnim materialom. 
Obračun za prečkanje.</t>
  </si>
  <si>
    <t>Montažna dela za cevi, fazonske kose in armature je vključena v postavkah pri materialu.</t>
  </si>
  <si>
    <t>4.01</t>
  </si>
  <si>
    <t>Priprava gradbišča, določitev deponije vodovodnega materiala in zavarovanje. Po končanih delih se gradbišče pospravi in vzpostavi v prvotno stanje.</t>
  </si>
  <si>
    <t>4.02</t>
  </si>
  <si>
    <t>Nakladanje, razkladanje in prevoz vodovodnega materiala in orodja po gradbišču od deponije do mesta vgradnje.</t>
  </si>
  <si>
    <t>4.04</t>
  </si>
  <si>
    <t>Demontaža obstoječih cevi pri priključitvah novih (DN150, DN100, vključno z rezanjem cevi, začasnim zapiranjem ventilov na obstoječi cevi, zapora vodooskrbe. Demontaža obstoječih cestnih kap z označevalnimi tablicami ukinjenih zasunov (2×) in hidrantov (2x). Odvoz demontiranih delov, tudi ukinjenih cevi na trajno deponijo, vključno s stroški deponije.</t>
  </si>
  <si>
    <t>4.05</t>
  </si>
  <si>
    <t>Tlačni preizkus cevovoda - priprava na preizkus po EN 805, možna izvedba v več fazah, po odsekih. Obračun po dejanskih stroških - za m1.</t>
  </si>
  <si>
    <t>4.06</t>
  </si>
  <si>
    <t>Meritev tlaka na hidrantih novozgrajenega vodovoda. Izvedba po zahtevi upravljalca vodovoda. Obračun za kos.</t>
  </si>
  <si>
    <t>4.07</t>
  </si>
  <si>
    <t>Dezinfekcija cevovoda pred izvedbo prevezav in vključitvijo v obratovanje. Postavka vključuje izpiranje novega cevovoda in pridobitev atesta ustreznosti kvalitete vode. Obračun za 1 m1.</t>
  </si>
  <si>
    <t>4.08</t>
  </si>
  <si>
    <t>Nabava in polaganje signalnega traku nad vodovodnimi cevmi. Obračun po 1 m1.</t>
  </si>
  <si>
    <t>4.09</t>
  </si>
  <si>
    <t>Nabava, dobava in montaža tablic za označevanje hidrantov, odzračevalnih garnitur in zasunov. Obračun za 1 kos.</t>
  </si>
  <si>
    <t>Ves izbran material mora biti predhodno, pred pričetkom izvajanja na gradbišču, potrjen s strani upravljalca vodovoda.</t>
  </si>
  <si>
    <t>Dobava in vgradnja vodovodne cevi, ki morajo biti izdelane na obojko v skladu s SIST EN 545:2010 najmanj preferenčnega tlačnega razreda C40 (do vključno DN300), z odgovarjajočimi spoji za različne primere vgradnje (STD, STD VI, UNI Ve) in dolžino 6 m (skladno s ponudbenim predračunom in spodnjimi specifikacijami ter zahtevami naročnika  v razpisni dokumentaciji).
Cevi morajo biti na zunanji strani zaščitne z aktivno galvansko zaščito, ki omogoča vgradnjo cevi tudi v agresivnejšo zemljo (z zlitino Zn + Al minimalne debeline 400 g/m2 v razmerju 85% Zn in ostalo Al) in z modrim pokrivnim nanosom , na notranji strani pa s cementno oblogo; vse v skladu z EN545:2010 (cementna obloga mora biti narejena s pitno vodo, cement tipa CEM III-B ex BFC pa mora biti v skladu z EN197-1 z CE oznako (certifikat)).</t>
  </si>
  <si>
    <t>Vse vrste  obojčnih tesnil oz. spojev mora biti zaradi zagotovitve kvalitete spoja preizkušeno skupaj s cevmi (certifikat). Fazonski kosi morajo biti izdelani iz nodularne litine v skladu z EN 545:2010, z zunanjo in notranjo zaščito po postopku kataforeze min. debeline 70 mikronov oz. po klasičnem postopku min. debeline 250 mikronov. Opremljeni morajo biti z odgovarjajočimi tesnili v skladu z EN 681-1 (certifikat).</t>
  </si>
  <si>
    <t>Prirobnični fazonski kosi standardne izvedbe morajo imeti vrtljivo prirobnico, ostali (samo FF kos) pa imajo lahko fiksno, obojčni fazonski kosi morajo imeti STD, STD VI ali UNI Ve spoj. Spoji na obojčnih fazonskih kosih so enaki kot pri ceveh (isti proizvajalec) . Vse vrste  obojčnih tesnil oz. spojev mora biti zaradi zagotovitve kvalitete spoja preizkušeno skupaj s fazoni (certifikat).</t>
  </si>
  <si>
    <t>Obojčni fazonsku kosi in fazonski kosi z vrtljivo prirobnico morajo biti istega proizvajalca kot cevi.</t>
  </si>
  <si>
    <t>EV zasuni morajo biti izdelani iz litine GGG400, z epoxy zaščito minimalne debeline 250 mikronov. Klin zasuna je zaščiten z EPDM elastomerno gumo. Vreteno zasuna je izdelano iz nerjavečega jekla in ga je možno menjati brez izvleka klina iz ohišja. Tesnenje na vretenu je izvedeno z dvema "O" tesniloma iz NBR. Na obeh straneh klina so pravokotna poliamidna vodila. Spoj telesa in pokrova mora biti izveden brez vijakov in zagozd. Ustrezati morajo standardu EN 1074 in ISO 7259.</t>
  </si>
  <si>
    <t>V priloženem popisu je v nekaterih postavkah zaradi ustreznejšega opisa materialov ali opreme v informativne namene naveden tudi proizvajalec in tip materiala ali opreme. Navedba je zgolj informativne narave in se lahko ponudi material oz. oprema, ki je enakovredna (37. člen ZJN-2).</t>
  </si>
  <si>
    <t>Postavka za vodovodne cevi vključuje transport, montažo ter tesnilni material.</t>
  </si>
  <si>
    <t>5.01</t>
  </si>
  <si>
    <t>NL PN16 - DN100, l=6m</t>
  </si>
  <si>
    <t>5.02</t>
  </si>
  <si>
    <t>Povezava v tocki V1.1</t>
  </si>
  <si>
    <t>Vsi fazonski komadi vključujejo transport, montažo ter nerjavni spojni in tesnilni material.</t>
  </si>
  <si>
    <t>F kos z vrtljivo prirobnico - DN 100</t>
  </si>
  <si>
    <t>FF kos PN 16 - DN 150, L=500</t>
  </si>
  <si>
    <t>FFK kos 45st z vrtljivo prirobnico PN 16 - DN 100</t>
  </si>
  <si>
    <t>MMK kos 45st z sidrnim VI spojem - DN 100</t>
  </si>
  <si>
    <t>Univerzalna spojka - DN 150 za PVC DN 160 (npr. GF Multijoint 3057 ali enakovredno)</t>
  </si>
  <si>
    <t>T kos PN16 z vrtljivo prirobnico - DN 150/100</t>
  </si>
  <si>
    <t xml:space="preserve">Zasun EURO 20 type 23, DN 100, PN 16, z vgradno garnituro H= 1 -1.5, teleskopsko cestno kapo DN200 in ustrezno podložno ploščo. </t>
  </si>
  <si>
    <t>Povezava v točki V1.8</t>
  </si>
  <si>
    <t>E kos s sidrnim VI spojem - DN 100</t>
  </si>
  <si>
    <t>FF kos PN 16 - DN 80, L=500</t>
  </si>
  <si>
    <t>FFR kos PN 16 z vrtljivo prirobnico - DN 100/80</t>
  </si>
  <si>
    <t>N kos PN 16 z vrtljivo prirobnico - DN 80</t>
  </si>
  <si>
    <t>T kos PN16 z vrtljivo prirobnico - DN 100/80</t>
  </si>
  <si>
    <t xml:space="preserve">Zasun EURO 20 type 23, DN 80, PN 16, z vgradno garnituro H= 1 -1.5, teleskopsko cestno kapo DN200 in ustrezno podložno ploščo. </t>
  </si>
  <si>
    <t>Podtalni hidrant, prosto pretočne izvedbe (npr. Hawle No. 5060 ali enakovredno), vključno s pripadajočo podložno ploščo (npr. Hawle 3482) in cestno kapo (npr. Hawle 1950). 
Vgradna dolžina Hvg=1,00 m, PN 16, DN 80. 
Obračun za komplet.</t>
  </si>
  <si>
    <t>Vgradna odzračevalna garnitura (HAWLE No.9822 ali enakovredno), podzemna izvedba, vključno s cestno kapo (npr. HAWLE 1790) in ustrezno podložno ploščo.
Vgradna višina Hvgr = 1.00 m, PN 16, DN 80.  
Obračun za komplet.</t>
  </si>
  <si>
    <t>VODOVODNI HIŠNI PRIKLJUČKI</t>
  </si>
  <si>
    <t>6.1</t>
  </si>
  <si>
    <t>6.2</t>
  </si>
  <si>
    <t>6.3</t>
  </si>
  <si>
    <t>6.4</t>
  </si>
  <si>
    <t>6.5</t>
  </si>
  <si>
    <t>SKUPAJ</t>
  </si>
  <si>
    <t>Gradbena dela - HP</t>
  </si>
  <si>
    <t>6.1.1</t>
  </si>
  <si>
    <t>Izdelava vodotesnih prebojev skozi stene objekta ali zunanjih jaškov s kronskim vrtanjem Φ100 mm skozi betonske stene ter izvedba tesnenja s gumijastimi tesnili (npr. HSD-C 100/60 - V2A/EPDM, Haufftechnik ali podobno)
Obračun za 1 kos.</t>
  </si>
  <si>
    <t>6.1.2</t>
  </si>
  <si>
    <t>Podbijanje vodovodnega priključka vključno z izkopom potrebne gradbene jame za izvedbo podbijanja.
Obračun za 1 m1.</t>
  </si>
  <si>
    <t>6.1.3</t>
  </si>
  <si>
    <t>Črpanje vode iz gradbene jame v času gradnje. 
Obračun za 1 uro.</t>
  </si>
  <si>
    <t>Zemeljska dela - HP</t>
  </si>
  <si>
    <t>6.2.1</t>
  </si>
  <si>
    <t>Zemeljska dela za gradnjo v območju ceste;
Zemeljska in gradbena dela za izvedbo hišnih priključkov strojnega in ročnega izkopa širine dna 60 cm in povprečne globine 1,10 m; izvedba peščenega nasipa za izravnavo dna jarka debeline 10 cm in nasutje nad cevjo v višini 30 cm z 2× sejanim peskom ter strojno zasutje z izkopanim materialom z utrjevanjem po slojih debeline 20 cm ter začasni zasip do nivelete asfalta (odstranitev asfalta ter končna ureditev ceste upoštevana v popisu ceste).
V ceni upoštevana vsa križanja obstoječh komunalnih vodov. 
Obračun za 1 m1.</t>
  </si>
  <si>
    <t>6.2.2</t>
  </si>
  <si>
    <t>Zemeljska dela za gradnjo v območju utrjenih površin;
Zemeljska in gradbena dela za izvedbo hišnih priključkov strojnega in ročnega izkopa širine dna 60 cm in povprečne globine 1,10 m; izvedba peščenega nasipa za izravnavo dna jarka debeline 10 cm in nasutje nad cevjo v višini 30 cm z 2× sejanim peskom ter strojno zasutje z izkopanim materialom z utrjevanjem po slojih debeline 20 cm ter vzpostavitev prvotnega stanja (velja za tlakovana ali asfaltirana dvorišča ter dovoze). 
V ceni upoštevana vsa križanja obstoječh komunalnih vodov.
Obračun za 1 m1.</t>
  </si>
  <si>
    <t>6.2.3</t>
  </si>
  <si>
    <t>Zemeljska dela za gradnjo v območju neutrjenih površin;
Zemeljska in gradbena dela za izvedbo hišnih priključkov strojnega in ročnega izkopa širine dna 60 cm in povprečne globine 1,10 m; izvedba peščenega nasipa za izravnavo dna jarka debeline 10 cm in nasutje nad cevjo v višini 30 cm z 2× sejanim peskom ter strojno zasutje z izkopanim materialom z utrjevanjem po slojih debeline 20 cm ter vzpostavitev prvotnega stanja (velja za makadamska dvorišča ali dovoze ter za vrtove in zelenice).
V ceni upoštevana vsa križanja obstoječh komunalnih vodov.
Obračun za 1 m1.</t>
  </si>
  <si>
    <t>Montažna dela - HP</t>
  </si>
  <si>
    <t>6.3.1</t>
  </si>
  <si>
    <t>Montaža vodovodne cevi PE 100 d 32 mm za hišni priključek (montaža zaščitne cevi, v zaščitno cev, vključno s povezavo na ločno spojko pri zasunu in armaturo v merilnem mestu).</t>
  </si>
  <si>
    <t>6.3.2</t>
  </si>
  <si>
    <t>Montaža vodovodne cevi PE 100 d 40 mm za hišni priključek (montaža zaščitne cevi, v zaščitno cev, vključno s povezavo na ločno spojko pri zasunu in armaturo v merilnem mestu).
Obračun za 1 m.</t>
  </si>
  <si>
    <t>6.3.3</t>
  </si>
  <si>
    <t>Montaža vodovodne cevi PE 100 d 50 mm za hišni priključek (montaža zaščitne cevi, v zaščitno cev, vključno s povezavo na ločno spojko pri zasunu in armaturo v merilnem mestu).
Obračun za 1 m.</t>
  </si>
  <si>
    <t>6.3.4</t>
  </si>
  <si>
    <t>Montaža vodovodne cevi PE 100 d 90 mm za hišni priključek (montaža zaščitne cevi, v zaščitno cev, vključno s povezavo na ločno spojko pri zasunu in armaturo v merilnem mestu).
Obračun za 1 m.</t>
  </si>
  <si>
    <t>6.3.5</t>
  </si>
  <si>
    <t xml:space="preserve">Montaža univerzalega navrtnega zasuna za cevovod NL DN 100 z montažo vgradne garniture in cestne kape ter betonske podložke, vključno z zmanjševalnim kosom in prehodno ločno spojko za PE cev. </t>
  </si>
  <si>
    <t>6.3.6</t>
  </si>
  <si>
    <t>Demontaža obstoječih spojniih kosov, pip ter montaža novih fitingov in krogelnih pip v vodomernem mestu.</t>
  </si>
  <si>
    <t>6.3.7</t>
  </si>
  <si>
    <t>Tlačni preizkus hišnih priključkov. Obračun za 1 kos.</t>
  </si>
  <si>
    <t>6.3.8</t>
  </si>
  <si>
    <t>Izpiranje cevi hišnih priključkov.</t>
  </si>
  <si>
    <t>6.3.9</t>
  </si>
  <si>
    <t>Nabava in polaganje signalnega traku nad cevmi hišnih priključkov.</t>
  </si>
  <si>
    <t>Nabava materiala - HP</t>
  </si>
  <si>
    <t>6.4.1</t>
  </si>
  <si>
    <t>PE cev tip 100 d 32x3,0 mm (PN 16) - vodovodna cev.</t>
  </si>
  <si>
    <t>6.4.2</t>
  </si>
  <si>
    <t>PE cev tip 100 d 40x3,7 mm (PN 16) - vodovodna cev.</t>
  </si>
  <si>
    <t>6.4.3</t>
  </si>
  <si>
    <t>PE cev tip 100 d 50x4,6 mm (PN 16) - vodovodna cev.</t>
  </si>
  <si>
    <t>6.4.4</t>
  </si>
  <si>
    <t>PE cev tip 100 d 90x4,6 mm (PN 16) - vodovodna cev.</t>
  </si>
  <si>
    <t>PE cev tip 80 d 63x5,8 mm (PN 12,5)-zaščitna cev s tesnilnima zamaškoma</t>
  </si>
  <si>
    <t>6.4.5</t>
  </si>
  <si>
    <t>PE cev tip 80 d 75x6,8 mm (PN 12,5)-zaščitna cev s tesnilnima zamaškoma</t>
  </si>
  <si>
    <t>6.4.6</t>
  </si>
  <si>
    <t>PE cev tip 80 d 90x8,2 mm (PN 12,5)-zaščitna cev s tesnilnima zamaškoma</t>
  </si>
  <si>
    <t>6.4.7</t>
  </si>
  <si>
    <t>Material za spajanje hišnih priključkov d32 na cev PE d63:
- Univerzalni navrtni zasun (DN 50)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</si>
  <si>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Material za spajanje hišnih priključkov d32 na cev NL DN 100:
- Univerzalni navrtni zasun (za NL DN 100)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</si>
  <si>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6.4.8</t>
  </si>
  <si>
    <t>Material za spajanje hišnih priključkov d40:
- Univerzalni navrtni zasun (DN 100)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</si>
  <si>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6.4.9</t>
  </si>
  <si>
    <t>Material za spajanje hišnih priključkov d50:
- Univerzalni navrtni zasun (DN 100)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</si>
  <si>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6.4.10</t>
  </si>
  <si>
    <t>Prehodna spojka ravna za PE cev d 32/1".</t>
  </si>
  <si>
    <t>Prehodna spojka ravna za PE cev d 40-5/4".</t>
  </si>
  <si>
    <t>6.4.11</t>
  </si>
  <si>
    <t>Prehodna spojka ravna za PE cev d 50-6/4".</t>
  </si>
  <si>
    <t>6.4.12</t>
  </si>
  <si>
    <t>T kos fi 1"/1"</t>
  </si>
  <si>
    <t>6.4.13</t>
  </si>
  <si>
    <t>Ravni cevni kos l=150 mm, fi 1"</t>
  </si>
  <si>
    <t>6.4.14</t>
  </si>
  <si>
    <t>Koleno 90°, fi 1"</t>
  </si>
  <si>
    <t>6.4.15</t>
  </si>
  <si>
    <t>Zmanjševalni kos fi 1"/3/4"</t>
  </si>
  <si>
    <t>6.4.16</t>
  </si>
  <si>
    <t>Kroglena pipa fi 1"</t>
  </si>
  <si>
    <t>6.4.17</t>
  </si>
  <si>
    <t>Kroglena pipa fi 1"z izpustom</t>
  </si>
  <si>
    <t>Kroglena pipa fi 5/4"</t>
  </si>
  <si>
    <t>Kroglena pipa fi 5/4"z izpustom</t>
  </si>
  <si>
    <t>Kroglena pipa fi 6/4"</t>
  </si>
  <si>
    <t>Kroglena pipa fi 6/4"z izpustom</t>
  </si>
  <si>
    <t>6.4.18</t>
  </si>
  <si>
    <t>Nosilec vodomera DN20, iz nerjavnega materiala, komplet s spojkami in montažnim materialom.</t>
  </si>
  <si>
    <t>6.4.19</t>
  </si>
  <si>
    <t>Nosilec vodomera DN25, iz nerjavnega materiala komplet s spojkami in montažnim materialom.</t>
  </si>
  <si>
    <t>6.4.20</t>
  </si>
  <si>
    <t>Nosilec vodomera DN32, iz nerjavnega materiala komplet s spojkami in montažnim materialom.</t>
  </si>
  <si>
    <t>Nosilec vodomera DN40, iz nerjavnega materiala komplet s spojkami in montažnim materialom.</t>
  </si>
  <si>
    <t>Transportni stroški nabave materiala; 5 % od vrednosti materiala.</t>
  </si>
  <si>
    <t>%</t>
  </si>
  <si>
    <t>Zaključna dela - HP</t>
  </si>
  <si>
    <t>6.5.1</t>
  </si>
  <si>
    <t>6.5.2</t>
  </si>
  <si>
    <t xml:space="preserve">Geodetski posnetek hišnih priključkov z vrisom v kataster skladno z internimi tehničnimi navodili JP VO-KA za izvajanje del v katastru.
Obračun za kom. </t>
  </si>
  <si>
    <t>Odsek V2 - severni krak, glavni vodovod</t>
  </si>
  <si>
    <t>SKUPAJ ODSEK V2</t>
  </si>
  <si>
    <t>Odsek V2 - hišni priljučki</t>
  </si>
  <si>
    <t>SKUPAJ ODSEK V2 s priključki</t>
  </si>
  <si>
    <t>2.26</t>
  </si>
  <si>
    <t>Zemeljska dela za izdelavo začasnega vkopanega provizorija:
-izkop širine 40 cm in povprečne globine 40 cm, z odlaganjem na rob izkopa
-izdelava ležišča cevi in obsip cevovoda do nivoja terena.
Obračun za 1 m1.</t>
  </si>
  <si>
    <t>4.03</t>
  </si>
  <si>
    <t>Demontaža obstoječih cevi pri priključitvah novih (DN150, DN80, vključno z rezanjem cevi, začasnim zapiranjem ventilov na obstoječi cevi, zapora vodooskrbe. Demontaža obstoječih cestnih kap z označevalnimi tablicami ukinjenih zasunov (1×). Odvoz demontiranih delov, tudi ukinjenih cevi na trajno deponijo, vključno s stroški deponije.</t>
  </si>
  <si>
    <t>Vodovodna cev PE 100 PN16 SDR 11 d63 (DN50) (v kolutu)</t>
  </si>
  <si>
    <t>Elektrovarilni spojka PE 100 SDR 11 d63</t>
  </si>
  <si>
    <t>Povezava v tocki V2.1</t>
  </si>
  <si>
    <t>FFR kos PN 16 z vrtljivo prirobnico - DN 80/50</t>
  </si>
  <si>
    <t>Prirobnični adapter s PE vložkom za elektrofuzijsko spajanje, PE 100 SDR 11 PN 16 - DN 50 za PE d63 (npr Hawle tip 0310 ali enakovredno)</t>
  </si>
  <si>
    <t>T kos PN16 z vrtljivo prirobnico - DN 150/80</t>
  </si>
  <si>
    <t>T kos PN16 z vrtljivo prirobnico - DN 80/80</t>
  </si>
  <si>
    <t xml:space="preserve">Zasun EURO 20 type 23, DN 50, PN 16, z vgradno garnituro H= 1 -1.5, teleskopsko cestno kapo DN200 in ustrezno podložno ploščo. </t>
  </si>
  <si>
    <t>Nadzemni hidrant, lomljive izvedbe PN 16 DN 80 (npr. IMP Art. 2005 tip C), vgradne višine RD=1,00m.</t>
  </si>
  <si>
    <t>5.03</t>
  </si>
  <si>
    <t>Povezava v tocki V2.8</t>
  </si>
  <si>
    <t>N kos PN 16 z vrtljivo prirobnico - DN 50</t>
  </si>
  <si>
    <t>Vgradna odzračevalna garnitura (HAWLE No.9822 ali podobno), podzemna izvedba, vključno s cestno kapo (HAWLE No. 1790 ali podobno) in podložno ploščo, PN 16, Hvgr = 1.00 m, DN 50. Obračun za komplet.</t>
  </si>
  <si>
    <t>5.04</t>
  </si>
  <si>
    <t>Vgradnja zaščitne cevi pod meteornim kanalom</t>
  </si>
  <si>
    <t>Zaščitna cev PE d110 PE 80 SDR 11</t>
  </si>
  <si>
    <t>5.05</t>
  </si>
  <si>
    <t>Material za provizorij</t>
  </si>
  <si>
    <t>Vodovodna cev PE 80 d63  (PN 12,5) - za provizorij</t>
  </si>
  <si>
    <t>Vodovodna cev PE 80 d50  (PN 12,5) - za provizorij</t>
  </si>
  <si>
    <t>Vodovodna cev PE 100 d32 (PN 16) - za začasne prevezave hišnih priključkov na provizorij PE d90.</t>
  </si>
  <si>
    <t>Zobata spojka PE cev, DN 50 /d63</t>
  </si>
  <si>
    <t>Q kos, PN 10-16, DN 80</t>
  </si>
  <si>
    <t>Reducirna spojka iJoint d63/d50</t>
  </si>
  <si>
    <t>Odcepni PE kos iJoint d50/d32</t>
  </si>
  <si>
    <t>Končna kapa iJoint d50</t>
  </si>
  <si>
    <t xml:space="preserve">Montaža univerzalega navrtnega zasuna za cevovod PE d63 z montažo vgradne garniture in cestne kape ter betonske podložke, vključno z zmanjševalnim kosom in prehodno ločno spojko za PE cev. </t>
  </si>
  <si>
    <t>Material za spajanje hišnih priključkov d32 na cev PE d63:
- Univerzalni navrtni zasun (za PE d63)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</si>
  <si>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Material za spajanje hišnih priključkov d32 na cev NL DN 100:
- Univerzalni navrtni zasun (DN 50) z integriranim ploščatim zapornim ventilom, za pitno vodo, PN10, z zgornjim bajonetnim priključkom za vrtljivo koleno (možen obrat za 360° brez vijačenja), iz nodularne litine, z notranjo in zunanjo epoksi zaščito, prašno barvano. 
- Vrtljivivo koleno (360°) z bajonetnim priključkom za spajanje  z navrtalnim zasunom kot hitra spojka za spajanje s PE cevjo, za pitno vodo, PN10, z notranjo in zunanjo epoksi zaščito, prašno barvano.
- Teleskopska vgradna garnitura, spajanje z oklepom na bajonet ali navoj (brez dodatnega fiksiranja z vtičem).
- Cestna kapa - mala (Ø95), ohišje pokrova iz nodularne litine, bitumensko in dodatno protikorozijsko epoksi prašno zaščiten. Naleganje pokrova konusno z podalšanim zobom, pokrov v celoti odstranljiv, z možnostjo prilagajanja glede na teren s pripadajočimi distančnimi obroči.
- Nosilna podložna plošča iz umetnega materiala za namestitev pod cestno kapo, ustrezna tipu vgradne garniture.
Obračun za 1 komplet.</t>
  </si>
  <si>
    <t>2.4.5  POPIS HIŠNIH PRIKLJUČKOV</t>
  </si>
  <si>
    <t>OBNOVA VODOVODNIH PRIKLJUČKOV V SAJOVČEVI ULICI</t>
  </si>
  <si>
    <t>Odsek</t>
  </si>
  <si>
    <t>od tega:</t>
  </si>
  <si>
    <t>Zap.št:</t>
  </si>
  <si>
    <t>Oznaka HP</t>
  </si>
  <si>
    <t>Hišna številka</t>
  </si>
  <si>
    <t>Številka OM</t>
  </si>
  <si>
    <t>Obstoječa dimenzija HP</t>
  </si>
  <si>
    <t>Števec premer</t>
  </si>
  <si>
    <t>Lokacija vodomera/kontakt lastnika</t>
  </si>
  <si>
    <t>Predvidena dimenzija HP</t>
  </si>
  <si>
    <t>Predvideno stanje</t>
  </si>
  <si>
    <t>Dolžina HP (m)</t>
  </si>
  <si>
    <t>Nova zaščit. cev</t>
  </si>
  <si>
    <t>Nova vodov. cev</t>
  </si>
  <si>
    <t>utrjen teren (m)</t>
  </si>
  <si>
    <t>neutrj. teren (m)</t>
  </si>
  <si>
    <t>podbijanje (m)</t>
  </si>
  <si>
    <t>cestišče (m)</t>
  </si>
  <si>
    <t>Od VJ do objekta (m)</t>
  </si>
  <si>
    <t>HP S01</t>
  </si>
  <si>
    <t>Sajovčeva ulica 1</t>
  </si>
  <si>
    <t>24287</t>
  </si>
  <si>
    <t>NN</t>
  </si>
  <si>
    <t>V GARAŽI</t>
  </si>
  <si>
    <t>PE d32 v z.c. PE d63</t>
  </si>
  <si>
    <t>Kompletna obnova priključka. Nova cev po trasi obstoječega priključka do VM v objektu</t>
  </si>
  <si>
    <t>HP S02</t>
  </si>
  <si>
    <t>Sajovčeva ulica 2</t>
  </si>
  <si>
    <t>26514</t>
  </si>
  <si>
    <t>HP S02A</t>
  </si>
  <si>
    <t>Sajovčeva ulica 2a</t>
  </si>
  <si>
    <t>48623</t>
  </si>
  <si>
    <t>PE d32/d63</t>
  </si>
  <si>
    <t>ZUNANJI JAŠEK</t>
  </si>
  <si>
    <t>Prevezava na novi vodovod. Krajšanje vodovodne in zaščitne cevi</t>
  </si>
  <si>
    <t>HP S03</t>
  </si>
  <si>
    <t>Sajovčeva ulica 3</t>
  </si>
  <si>
    <t>23444</t>
  </si>
  <si>
    <t>V SHRAMBI</t>
  </si>
  <si>
    <t>HP S04</t>
  </si>
  <si>
    <t>Sajovčeva ulica 4</t>
  </si>
  <si>
    <t>23445</t>
  </si>
  <si>
    <t>HP S05</t>
  </si>
  <si>
    <t>Sajovčeva ulica 5</t>
  </si>
  <si>
    <t>24288</t>
  </si>
  <si>
    <t>HP S06</t>
  </si>
  <si>
    <t>Sajovčeva ulica 6</t>
  </si>
  <si>
    <t>26211</t>
  </si>
  <si>
    <t>Kompletna obnova priključka. Nova trasa priključka do VM v objektu.</t>
  </si>
  <si>
    <t>HP S07a</t>
  </si>
  <si>
    <t>Sajovčeva ulica 7</t>
  </si>
  <si>
    <t>23443</t>
  </si>
  <si>
    <t>Prevezava na novi vodovod. Podaljšanje zaščitne cevi, nova vodovodna cev</t>
  </si>
  <si>
    <t>HP S07b</t>
  </si>
  <si>
    <t>306949</t>
  </si>
  <si>
    <t>(kom)</t>
  </si>
  <si>
    <t>(m)</t>
  </si>
  <si>
    <t>PE d40 v z.c. PE d75</t>
  </si>
  <si>
    <t>PE d50 v z.c. PE d90</t>
  </si>
  <si>
    <t>PE d90 v z.c. PE d125</t>
  </si>
  <si>
    <t>Sajovčeva ulica 10</t>
  </si>
  <si>
    <t>23446</t>
  </si>
  <si>
    <t>V HODNIKU</t>
  </si>
  <si>
    <t>Sajovčeva ulica 12</t>
  </si>
  <si>
    <t>46143</t>
  </si>
  <si>
    <t>V TRGOVINI V HODNIKU</t>
  </si>
  <si>
    <t>Do Ceste</t>
  </si>
  <si>
    <t>Deponija</t>
  </si>
  <si>
    <t>Do bodočega terena</t>
  </si>
  <si>
    <t>V1</t>
  </si>
  <si>
    <t>K1 - 'Vodovod V1 - jug'</t>
  </si>
  <si>
    <t>M13.K1.T1</t>
  </si>
  <si>
    <t>M13.K1.T2</t>
  </si>
  <si>
    <t>M13.K1.T3</t>
  </si>
  <si>
    <t>M13.K1.T4</t>
  </si>
  <si>
    <t>M13.K1.T5</t>
  </si>
  <si>
    <t>M13.K1.T6</t>
  </si>
  <si>
    <t>M13.K1.T7</t>
  </si>
  <si>
    <t>V2</t>
  </si>
  <si>
    <t>M13.K2.T1</t>
  </si>
  <si>
    <t>K2 - 'Vodovod V2 - sever'</t>
  </si>
  <si>
    <t>M13.K2.T2</t>
  </si>
  <si>
    <t>M13.K2.T3</t>
  </si>
  <si>
    <t>M13.K2.T4</t>
  </si>
  <si>
    <t>M13.K2.T5</t>
  </si>
  <si>
    <t>M13.K2.T6</t>
  </si>
  <si>
    <t>M13.K2.T7</t>
  </si>
  <si>
    <t>Stac.</t>
  </si>
  <si>
    <t>K.Terena</t>
  </si>
  <si>
    <t>K.Cevi</t>
  </si>
  <si>
    <t>Globina</t>
  </si>
  <si>
    <t>V1.1</t>
  </si>
  <si>
    <t>V1.2</t>
  </si>
  <si>
    <t>V1.3</t>
  </si>
  <si>
    <t>V1.4</t>
  </si>
  <si>
    <t>V1.5</t>
  </si>
  <si>
    <t>V1.6</t>
  </si>
  <si>
    <t>V1.7</t>
  </si>
  <si>
    <t>V1.8</t>
  </si>
  <si>
    <t>V2.1</t>
  </si>
  <si>
    <t>V2.2</t>
  </si>
  <si>
    <t>V2.3</t>
  </si>
  <si>
    <t>V2.4</t>
  </si>
  <si>
    <t>V2.5</t>
  </si>
  <si>
    <t>V2.6</t>
  </si>
  <si>
    <t>V2.7</t>
  </si>
  <si>
    <t>V2.8</t>
  </si>
  <si>
    <t>Vodovod V1 - jug</t>
  </si>
  <si>
    <t>Vodovod V2 - sever</t>
  </si>
  <si>
    <t xml:space="preserve"> zasun</t>
  </si>
  <si>
    <t>vgradna g.</t>
  </si>
  <si>
    <t>podložna</t>
  </si>
  <si>
    <t>kapa</t>
  </si>
  <si>
    <t>80/1000</t>
  </si>
  <si>
    <t>Zračnik</t>
  </si>
  <si>
    <t>Hidrant</t>
  </si>
  <si>
    <t>cest. Kapa</t>
  </si>
  <si>
    <t>podložna plošča</t>
  </si>
  <si>
    <t>HP</t>
  </si>
  <si>
    <t>63/34</t>
  </si>
  <si>
    <t>110/34</t>
  </si>
  <si>
    <t>ZAK tip 236</t>
  </si>
  <si>
    <t>ZAK tip 243</t>
  </si>
  <si>
    <t>Streme 310</t>
  </si>
  <si>
    <t>koleno 6465</t>
  </si>
  <si>
    <t>vgradna g. 960</t>
  </si>
  <si>
    <t>podložna tip 240</t>
  </si>
  <si>
    <t>kapa tip 180</t>
  </si>
  <si>
    <t>Skupaj VODOVOD:</t>
  </si>
  <si>
    <t>Skupaj KANALIZACIJA:</t>
  </si>
  <si>
    <t>JP Vodovod-Kanalizacija Snaga d.o.o.</t>
  </si>
  <si>
    <t>Datum projekta:</t>
  </si>
  <si>
    <t>PONUDBENA CENA (brez DDV):</t>
  </si>
  <si>
    <t xml:space="preserve"> Skupaj KANALIZACIJA</t>
  </si>
  <si>
    <t>vpišite proizvajalca in tip materiala za post. 13.1</t>
  </si>
  <si>
    <t>vpišite proizvajalca in tip materiala za post. 13.2</t>
  </si>
  <si>
    <t>vpišite proizvajalca in tip materiala za post. 24.2</t>
  </si>
  <si>
    <t>vpišite proizvajalca in tip materiala za post. 14.2</t>
  </si>
  <si>
    <t>vpišite proizvajalca in tip materiala za post. 23.1-4</t>
  </si>
  <si>
    <t xml:space="preserve">vpišite proizvajalca in tip materiala </t>
  </si>
  <si>
    <t xml:space="preserve">Zavarovanje gradbišča z začasno prometno ureditvijo.
Vključuje stroške zavarovanja gradbišča, postavitve prometne signalizacije in zapore v času izvajanja gradbenih del (JP LPT)  ter  vzpostavitev prvotnega prometnega režima po koncu gradnje.
</t>
  </si>
  <si>
    <t>Stroški storitev upravljalcev.
Plačilo upravnih taks - MOL
Izdelava tehničnih pogojev - KPL
Stroški nadzora - KPL
Izdelava elaborata začasne prometne ureditve - JP LPT
Priprava dokumentacije za pridobitev dovoljenja za zaporo in prekop, vključno s stroški postopka - JP LPT
Uporabnina za uporabo javne površine v času trajanja zapore - MOL</t>
  </si>
  <si>
    <t>KPL</t>
  </si>
  <si>
    <t>Nadzor pri gradnji kanala s strani projektanta DGD/PZI - projektantski nadzor.</t>
  </si>
  <si>
    <t>Zakoličba obstoječih komunalnih vodov in oznaka križanj (Vodovod, TK vodi, Javna razsvetljava, Električni vodi, T2 optični vodi).</t>
  </si>
  <si>
    <t>Izvedba geomehanskega nadzora, prevzem gradbene
jame in temeljnih tal.</t>
  </si>
  <si>
    <t xml:space="preserve">Nadzor pri gradnji kanala pristojnih služb ostalih komunalnih vodov na območju: 
JP Vodovod-Kanalizacija, 
Telekom Slovenije, 
Javna razsvetljava, 
Elektro Ljubljana,
Gratel (T2).                      </t>
  </si>
  <si>
    <t>Črpanje vode iz gradbene jame v času gradnje.</t>
  </si>
  <si>
    <t>Strojno čiščenje kanala po končanih delih.</t>
  </si>
  <si>
    <t>Pregled kanala s TV kamero in izdelava poročila o opravljenem pregledu kanala v digitalni obliki, v skladu z navodili upravljalca kanalskega omrežja.</t>
  </si>
  <si>
    <t xml:space="preserve">Asfaltiranje cestišča z dvoslojnim asfaltom; nosilni sloj bitugramoz v deb. 7 cm, frakcije 0-32 mm in obrabni sloj asfaltbeton v deb. 4 cm, frakcije 0-11 mm ter vmesna položitev geotekstila-armatex mreža. Izvedba po zahtevi upravljalca ceste. </t>
  </si>
  <si>
    <t xml:space="preserve">Polaganje cevovoda nad kanalom. Vmesni zasip se zasuje z nekoherentnim materialom. </t>
  </si>
  <si>
    <t xml:space="preserve">Montaža provizorij cevi PE d 63 (vezava na podtalni hidrant) ob trasi za začasno napajanje objektov, premostitve prekinitve vodovodne cevi zaradi prevezav in priključitvijo hišnih priključkov ob trasi; vključno z montažo priključnih spojk.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</si>
</sst>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0"/>
    <numFmt numFmtId="165" formatCode="#,#00"/>
    <numFmt numFmtId="166" formatCode="#,"/>
    <numFmt numFmtId="167" formatCode="m\o\n\th\ d\,\ yyyy"/>
    <numFmt numFmtId="168" formatCode="#,##0.00\ &quot;m&quot;"/>
    <numFmt numFmtId="169" formatCode="#,##0.00\ [$€-1]"/>
    <numFmt numFmtId="170" formatCode="#,##0.00\ &quot;SIT&quot;"/>
    <numFmt numFmtId="171" formatCode="_-* #,##0.00\ _€_-;\-* #,##0.00\ _€_-;_-* &quot;-&quot;??\ _€_-;_-@_-"/>
  </numFmts>
  <fonts count="37" x14ac:knownFonts="1">
    <font>
      <sz val="10"/>
      <name val="Calibri"/>
      <family val="2"/>
      <charset val="238"/>
    </font>
    <font>
      <sz val="10"/>
      <name val="Arial"/>
      <family val="2"/>
      <charset val="238"/>
    </font>
    <font>
      <sz val="1"/>
      <color indexed="8"/>
      <name val="Courier"/>
      <family val="3"/>
    </font>
    <font>
      <b/>
      <sz val="1"/>
      <color indexed="8"/>
      <name val="Courier"/>
      <family val="3"/>
    </font>
    <font>
      <sz val="8"/>
      <name val="Arial"/>
      <family val="2"/>
      <charset val="238"/>
    </font>
    <font>
      <sz val="8"/>
      <name val="Arial"/>
      <family val="2"/>
    </font>
    <font>
      <sz val="8"/>
      <name val="Arial CE"/>
      <family val="2"/>
      <charset val="238"/>
    </font>
    <font>
      <sz val="11"/>
      <name val="Calibri"/>
      <family val="2"/>
      <charset val="238"/>
      <scheme val="minor"/>
    </font>
    <font>
      <b/>
      <sz val="11"/>
      <name val="Calibri"/>
      <family val="2"/>
      <charset val="238"/>
      <scheme val="minor"/>
    </font>
    <font>
      <sz val="10.5"/>
      <name val="Calibri"/>
      <family val="2"/>
      <charset val="238"/>
      <scheme val="minor"/>
    </font>
    <font>
      <sz val="8"/>
      <name val="Calibri"/>
      <family val="2"/>
      <charset val="238"/>
      <scheme val="minor"/>
    </font>
    <font>
      <b/>
      <sz val="10"/>
      <name val="Calibri"/>
      <family val="2"/>
      <charset val="238"/>
    </font>
    <font>
      <sz val="10"/>
      <name val="Arial"/>
      <charset val="238"/>
    </font>
    <font>
      <b/>
      <sz val="10"/>
      <name val="Calibri"/>
      <family val="2"/>
      <charset val="238"/>
      <scheme val="minor"/>
    </font>
    <font>
      <sz val="10"/>
      <name val="Calibri"/>
      <family val="2"/>
      <charset val="238"/>
      <scheme val="minor"/>
    </font>
    <font>
      <b/>
      <u/>
      <sz val="10"/>
      <name val="Calibri"/>
      <family val="2"/>
      <charset val="238"/>
      <scheme val="minor"/>
    </font>
    <font>
      <i/>
      <sz val="10"/>
      <name val="Calibri"/>
      <family val="2"/>
      <charset val="238"/>
      <scheme val="minor"/>
    </font>
    <font>
      <sz val="9"/>
      <name val="Calibri Light"/>
      <family val="2"/>
      <charset val="238"/>
    </font>
    <font>
      <b/>
      <sz val="9"/>
      <name val="Calibri Light"/>
      <family val="2"/>
      <charset val="238"/>
    </font>
    <font>
      <sz val="9"/>
      <color theme="0"/>
      <name val="Calibri Light"/>
      <family val="2"/>
      <charset val="238"/>
    </font>
    <font>
      <b/>
      <sz val="9"/>
      <color theme="0"/>
      <name val="Calibri Light"/>
      <family val="2"/>
      <charset val="238"/>
    </font>
    <font>
      <sz val="8"/>
      <name val="Calibri Light"/>
      <family val="2"/>
      <charset val="238"/>
    </font>
    <font>
      <b/>
      <sz val="8"/>
      <name val="Calibri"/>
      <family val="2"/>
      <charset val="238"/>
      <scheme val="minor"/>
    </font>
    <font>
      <b/>
      <sz val="9"/>
      <color theme="1"/>
      <name val="Calibri Light"/>
      <family val="2"/>
      <charset val="238"/>
    </font>
    <font>
      <sz val="9"/>
      <color theme="1"/>
      <name val="Calibri Light"/>
      <family val="2"/>
      <charset val="238"/>
    </font>
    <font>
      <b/>
      <sz val="8"/>
      <color theme="1"/>
      <name val="Calibri Light"/>
      <family val="2"/>
      <charset val="238"/>
    </font>
    <font>
      <b/>
      <sz val="8"/>
      <name val="Calibri Light"/>
      <family val="2"/>
      <charset val="238"/>
    </font>
    <font>
      <sz val="8"/>
      <name val="Arial Narrow"/>
      <family val="2"/>
      <charset val="238"/>
    </font>
    <font>
      <sz val="10"/>
      <name val="Arial Narrow"/>
      <family val="2"/>
      <charset val="238"/>
    </font>
    <font>
      <b/>
      <sz val="10"/>
      <name val="Arial Narrow"/>
      <family val="2"/>
      <charset val="238"/>
    </font>
    <font>
      <sz val="8"/>
      <color rgb="FF000000"/>
      <name val="Calibri"/>
      <family val="2"/>
      <charset val="238"/>
    </font>
    <font>
      <sz val="10"/>
      <color indexed="48"/>
      <name val="Arial Narrow"/>
      <family val="2"/>
      <charset val="238"/>
    </font>
    <font>
      <sz val="10"/>
      <color indexed="16"/>
      <name val="Arial Narrow"/>
      <family val="2"/>
      <charset val="238"/>
    </font>
    <font>
      <sz val="10"/>
      <color indexed="57"/>
      <name val="Arial Narrow"/>
      <family val="2"/>
      <charset val="238"/>
    </font>
    <font>
      <sz val="10"/>
      <color indexed="53"/>
      <name val="Arial Narrow"/>
      <family val="2"/>
      <charset val="238"/>
    </font>
    <font>
      <sz val="8"/>
      <color rgb="FF000000"/>
      <name val="Calibri"/>
      <family val="2"/>
      <charset val="238"/>
      <scheme val="minor"/>
    </font>
    <font>
      <b/>
      <sz val="11"/>
      <name val="Calibri"/>
      <family val="2"/>
      <charset val="23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19">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2">
    <xf numFmtId="0" fontId="0" fillId="0" borderId="0">
      <alignment vertical="top" wrapText="1"/>
    </xf>
    <xf numFmtId="167" fontId="2" fillId="0" borderId="0">
      <protection locked="0"/>
    </xf>
    <xf numFmtId="165" fontId="2" fillId="0" borderId="0">
      <protection locked="0"/>
    </xf>
    <xf numFmtId="166" fontId="3" fillId="0" borderId="0">
      <protection locked="0"/>
    </xf>
    <xf numFmtId="166" fontId="3" fillId="0" borderId="0">
      <protection locked="0"/>
    </xf>
    <xf numFmtId="0" fontId="1" fillId="0" borderId="0"/>
    <xf numFmtId="166" fontId="2" fillId="0" borderId="1">
      <protection locked="0"/>
    </xf>
    <xf numFmtId="49" fontId="9" fillId="0" borderId="0" applyProtection="0">
      <alignment horizontal="left" vertical="top" wrapText="1"/>
    </xf>
    <xf numFmtId="0" fontId="12" fillId="0" borderId="0"/>
    <xf numFmtId="44" fontId="1" fillId="0" borderId="0" applyFont="0" applyFill="0" applyBorder="0" applyAlignment="0" applyProtection="0"/>
    <xf numFmtId="0" fontId="17" fillId="0" borderId="4"/>
    <xf numFmtId="171" fontId="1" fillId="0" borderId="0" applyFont="0" applyFill="0" applyBorder="0" applyAlignment="0" applyProtection="0"/>
  </cellStyleXfs>
  <cellXfs count="376">
    <xf numFmtId="0" fontId="0" fillId="0" borderId="0" xfId="0">
      <alignment vertical="top" wrapText="1"/>
    </xf>
    <xf numFmtId="2" fontId="5" fillId="0" borderId="4" xfId="0" applyNumberFormat="1" applyFont="1" applyFill="1" applyBorder="1" applyAlignment="1" applyProtection="1">
      <alignment horizontal="center" vertical="center"/>
      <protection locked="0"/>
    </xf>
    <xf numFmtId="0" fontId="4" fillId="0" borderId="0" xfId="0" applyFont="1">
      <alignment vertical="top" wrapText="1"/>
    </xf>
    <xf numFmtId="0" fontId="4" fillId="0" borderId="0" xfId="0" applyFont="1" applyBorder="1">
      <alignment vertical="top" wrapText="1"/>
    </xf>
    <xf numFmtId="0" fontId="5" fillId="0" borderId="5"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4" fillId="0" borderId="6" xfId="0" applyFont="1" applyBorder="1">
      <alignment vertical="top" wrapText="1"/>
    </xf>
    <xf numFmtId="2" fontId="5" fillId="0" borderId="4" xfId="0" applyNumberFormat="1" applyFont="1" applyFill="1" applyBorder="1" applyAlignment="1">
      <alignment horizontal="center" vertical="center"/>
    </xf>
    <xf numFmtId="4" fontId="5" fillId="0" borderId="4" xfId="0" applyNumberFormat="1" applyFont="1" applyFill="1" applyBorder="1" applyAlignment="1" applyProtection="1">
      <alignment horizontal="right" shrinkToFit="1"/>
      <protection locked="0"/>
    </xf>
    <xf numFmtId="4" fontId="5" fillId="0" borderId="7" xfId="0" applyNumberFormat="1" applyFont="1" applyFill="1" applyBorder="1" applyAlignment="1" applyProtection="1">
      <alignment horizontal="right" shrinkToFit="1"/>
      <protection locked="0"/>
    </xf>
    <xf numFmtId="0" fontId="6" fillId="0" borderId="6" xfId="0" applyFont="1" applyBorder="1" applyAlignment="1">
      <alignment horizontal="center"/>
    </xf>
    <xf numFmtId="2" fontId="5" fillId="0" borderId="4" xfId="0" applyNumberFormat="1" applyFont="1" applyFill="1" applyBorder="1" applyAlignment="1" applyProtection="1">
      <alignment horizontal="left" vertical="top"/>
      <protection locked="0"/>
    </xf>
    <xf numFmtId="4" fontId="5" fillId="0" borderId="4" xfId="0" applyNumberFormat="1" applyFont="1" applyFill="1" applyBorder="1" applyAlignment="1" applyProtection="1">
      <alignment shrinkToFit="1"/>
      <protection locked="0"/>
    </xf>
    <xf numFmtId="4" fontId="5" fillId="0" borderId="7" xfId="0" applyNumberFormat="1" applyFont="1" applyFill="1" applyBorder="1" applyAlignment="1" applyProtection="1">
      <alignment shrinkToFit="1"/>
      <protection locked="0"/>
    </xf>
    <xf numFmtId="2" fontId="4" fillId="0" borderId="0" xfId="0" applyNumberFormat="1" applyFont="1">
      <alignment vertical="top" wrapText="1"/>
    </xf>
    <xf numFmtId="0" fontId="4" fillId="0" borderId="0" xfId="0" applyFont="1" applyAlignment="1">
      <alignment horizontal="center"/>
    </xf>
    <xf numFmtId="0" fontId="4" fillId="0" borderId="0" xfId="0" applyFont="1" applyAlignment="1">
      <alignment vertical="top"/>
    </xf>
    <xf numFmtId="0" fontId="13" fillId="0" borderId="0" xfId="8" applyFont="1"/>
    <xf numFmtId="0" fontId="14" fillId="0" borderId="0" xfId="8" applyFont="1"/>
    <xf numFmtId="0" fontId="8" fillId="0" borderId="0" xfId="8" applyFont="1" applyAlignment="1">
      <alignment horizontal="left" indent="15"/>
    </xf>
    <xf numFmtId="0" fontId="8" fillId="0" borderId="0" xfId="8" applyFont="1"/>
    <xf numFmtId="0" fontId="14" fillId="0" borderId="0" xfId="8" applyFont="1" applyFill="1"/>
    <xf numFmtId="49" fontId="14" fillId="0" borderId="0" xfId="8" applyNumberFormat="1" applyFont="1" applyAlignment="1">
      <alignment horizontal="left"/>
    </xf>
    <xf numFmtId="0" fontId="15" fillId="0" borderId="0" xfId="8" applyFont="1"/>
    <xf numFmtId="0" fontId="13" fillId="0" borderId="0" xfId="8" applyFont="1" applyAlignment="1">
      <alignment horizontal="right"/>
    </xf>
    <xf numFmtId="0" fontId="16" fillId="0" borderId="0" xfId="8" applyFont="1" applyFill="1" applyAlignment="1">
      <alignment horizontal="left" vertical="top" indent="5"/>
    </xf>
    <xf numFmtId="169" fontId="14" fillId="0" borderId="0" xfId="8" applyNumberFormat="1" applyFont="1"/>
    <xf numFmtId="170" fontId="14" fillId="0" borderId="0" xfId="8" applyNumberFormat="1" applyFont="1"/>
    <xf numFmtId="0" fontId="14" fillId="0" borderId="3" xfId="8" applyFont="1" applyBorder="1"/>
    <xf numFmtId="169" fontId="14" fillId="0" borderId="3" xfId="8" applyNumberFormat="1" applyFont="1" applyBorder="1"/>
    <xf numFmtId="44" fontId="14" fillId="0" borderId="0" xfId="9" applyFont="1"/>
    <xf numFmtId="0" fontId="13" fillId="0" borderId="3" xfId="8" applyFont="1" applyBorder="1"/>
    <xf numFmtId="169" fontId="13" fillId="0" borderId="3" xfId="8" applyNumberFormat="1" applyFont="1" applyBorder="1"/>
    <xf numFmtId="0" fontId="18" fillId="0" borderId="0" xfId="10" applyFont="1" applyFill="1" applyBorder="1" applyAlignment="1">
      <alignment horizontal="left" vertical="top"/>
    </xf>
    <xf numFmtId="0" fontId="17" fillId="0" borderId="0" xfId="10" applyFont="1" applyFill="1" applyBorder="1" applyAlignment="1">
      <alignment horizontal="left" vertical="top"/>
    </xf>
    <xf numFmtId="0" fontId="17" fillId="0" borderId="0" xfId="10" applyFont="1" applyFill="1" applyBorder="1" applyAlignment="1">
      <alignment horizontal="right"/>
    </xf>
    <xf numFmtId="4" fontId="17" fillId="0" borderId="0" xfId="10" applyNumberFormat="1" applyFont="1" applyFill="1" applyBorder="1" applyAlignment="1">
      <alignment horizontal="right"/>
    </xf>
    <xf numFmtId="1" fontId="19" fillId="0" borderId="0" xfId="10" applyNumberFormat="1" applyFont="1" applyBorder="1" applyAlignment="1">
      <alignment horizontal="right"/>
    </xf>
    <xf numFmtId="0" fontId="17" fillId="0" borderId="0" xfId="10" applyFont="1" applyBorder="1" applyAlignment="1">
      <alignment horizontal="left" vertical="top"/>
    </xf>
    <xf numFmtId="0" fontId="17" fillId="0" borderId="0" xfId="10" applyFont="1" applyFill="1" applyBorder="1" applyAlignment="1">
      <alignment horizontal="left"/>
    </xf>
    <xf numFmtId="0" fontId="18" fillId="0" borderId="0" xfId="10" applyFont="1" applyFill="1" applyBorder="1" applyAlignment="1">
      <alignment horizontal="right"/>
    </xf>
    <xf numFmtId="4" fontId="18" fillId="0" borderId="0" xfId="10" applyNumberFormat="1" applyFont="1" applyFill="1" applyBorder="1" applyAlignment="1">
      <alignment horizontal="right"/>
    </xf>
    <xf numFmtId="0" fontId="17" fillId="2" borderId="0" xfId="10" applyFont="1" applyFill="1" applyBorder="1" applyAlignment="1">
      <alignment horizontal="left" vertical="center" wrapText="1"/>
    </xf>
    <xf numFmtId="0" fontId="17" fillId="2" borderId="0" xfId="10" applyFont="1" applyFill="1" applyBorder="1" applyAlignment="1">
      <alignment horizontal="right" vertical="center" wrapText="1"/>
    </xf>
    <xf numFmtId="4" fontId="17" fillId="2" borderId="0" xfId="10" applyNumberFormat="1" applyFont="1" applyFill="1" applyBorder="1" applyAlignment="1">
      <alignment horizontal="right" vertical="center" wrapText="1"/>
    </xf>
    <xf numFmtId="0" fontId="17" fillId="0" borderId="0" xfId="10" applyFont="1" applyFill="1" applyBorder="1" applyAlignment="1">
      <alignment horizontal="left" vertical="center" wrapText="1"/>
    </xf>
    <xf numFmtId="0" fontId="17" fillId="0" borderId="0" xfId="10" applyFont="1" applyFill="1" applyBorder="1" applyAlignment="1">
      <alignment horizontal="right" vertical="center" wrapText="1"/>
    </xf>
    <xf numFmtId="4" fontId="17" fillId="0" borderId="0" xfId="10" applyNumberFormat="1" applyFont="1" applyFill="1" applyBorder="1" applyAlignment="1">
      <alignment horizontal="right" vertical="center" wrapText="1"/>
    </xf>
    <xf numFmtId="1" fontId="19" fillId="0" borderId="0" xfId="10" applyNumberFormat="1" applyFont="1" applyFill="1" applyBorder="1" applyAlignment="1">
      <alignment horizontal="right"/>
    </xf>
    <xf numFmtId="0" fontId="18" fillId="0" borderId="6" xfId="10" applyFont="1" applyFill="1" applyBorder="1" applyAlignment="1">
      <alignment horizontal="left" vertical="top"/>
    </xf>
    <xf numFmtId="0" fontId="18" fillId="0" borderId="6" xfId="10" applyFont="1" applyFill="1" applyBorder="1" applyAlignment="1">
      <alignment horizontal="right"/>
    </xf>
    <xf numFmtId="4" fontId="18" fillId="0" borderId="6" xfId="10" applyNumberFormat="1" applyFont="1" applyFill="1" applyBorder="1" applyAlignment="1">
      <alignment horizontal="right"/>
    </xf>
    <xf numFmtId="49" fontId="17" fillId="0" borderId="0" xfId="10" applyNumberFormat="1" applyFont="1" applyFill="1" applyBorder="1" applyAlignment="1" applyProtection="1">
      <alignment horizontal="left" vertical="top"/>
      <protection locked="0"/>
    </xf>
    <xf numFmtId="0" fontId="17" fillId="0" borderId="0" xfId="10" applyFont="1" applyFill="1" applyBorder="1" applyAlignment="1">
      <alignment horizontal="left" vertical="top" wrapText="1"/>
    </xf>
    <xf numFmtId="0" fontId="18" fillId="0" borderId="0" xfId="10" applyFont="1" applyBorder="1" applyAlignment="1">
      <alignment horizontal="left" vertical="top"/>
    </xf>
    <xf numFmtId="49" fontId="17" fillId="0" borderId="1" xfId="10" applyNumberFormat="1" applyFont="1" applyFill="1" applyBorder="1" applyAlignment="1" applyProtection="1">
      <alignment horizontal="left" vertical="top"/>
      <protection locked="0"/>
    </xf>
    <xf numFmtId="0" fontId="18" fillId="0" borderId="1" xfId="10" applyFont="1" applyFill="1" applyBorder="1" applyAlignment="1">
      <alignment horizontal="left" vertical="top"/>
    </xf>
    <xf numFmtId="0" fontId="18" fillId="0" borderId="1" xfId="10" applyFont="1" applyFill="1" applyBorder="1" applyAlignment="1">
      <alignment horizontal="right"/>
    </xf>
    <xf numFmtId="4" fontId="18" fillId="0" borderId="1" xfId="10" applyNumberFormat="1" applyFont="1" applyFill="1" applyBorder="1" applyAlignment="1">
      <alignment horizontal="right"/>
    </xf>
    <xf numFmtId="4" fontId="22" fillId="0" borderId="0" xfId="10" applyNumberFormat="1" applyFont="1" applyBorder="1" applyAlignment="1" applyProtection="1">
      <alignment vertical="top"/>
    </xf>
    <xf numFmtId="4" fontId="21" fillId="0" borderId="0" xfId="10" applyNumberFormat="1" applyFont="1" applyBorder="1" applyAlignment="1" applyProtection="1">
      <alignment vertical="top"/>
    </xf>
    <xf numFmtId="0" fontId="17" fillId="0" borderId="0" xfId="8" applyFont="1" applyFill="1" applyAlignment="1">
      <alignment horizontal="left" vertical="top" wrapText="1"/>
    </xf>
    <xf numFmtId="0" fontId="17" fillId="0" borderId="0" xfId="8" applyFont="1" applyFill="1" applyAlignment="1">
      <alignment horizontal="right"/>
    </xf>
    <xf numFmtId="4" fontId="17" fillId="0" borderId="0" xfId="8" applyNumberFormat="1" applyFont="1" applyFill="1" applyAlignment="1">
      <alignment horizontal="right"/>
    </xf>
    <xf numFmtId="0" fontId="12" fillId="0" borderId="0" xfId="8"/>
    <xf numFmtId="4" fontId="22" fillId="0" borderId="0" xfId="8" applyNumberFormat="1" applyFont="1" applyBorder="1" applyAlignment="1" applyProtection="1">
      <alignment vertical="top"/>
    </xf>
    <xf numFmtId="0" fontId="27" fillId="2" borderId="5" xfId="8" applyFont="1" applyFill="1" applyBorder="1"/>
    <xf numFmtId="4" fontId="27" fillId="2" borderId="6" xfId="8" applyNumberFormat="1" applyFont="1" applyFill="1" applyBorder="1"/>
    <xf numFmtId="4" fontId="27" fillId="2" borderId="4" xfId="8" applyNumberFormat="1" applyFont="1" applyFill="1" applyBorder="1"/>
    <xf numFmtId="0" fontId="27" fillId="2" borderId="16" xfId="8" applyFont="1" applyFill="1" applyBorder="1"/>
    <xf numFmtId="0" fontId="28" fillId="0" borderId="0" xfId="8" applyFont="1" applyFill="1"/>
    <xf numFmtId="4" fontId="28" fillId="0" borderId="0" xfId="8" applyNumberFormat="1" applyFont="1" applyFill="1"/>
    <xf numFmtId="0" fontId="29" fillId="0" borderId="5" xfId="8" applyFont="1" applyFill="1" applyBorder="1"/>
    <xf numFmtId="4" fontId="28" fillId="0" borderId="6" xfId="8" applyNumberFormat="1" applyFont="1" applyFill="1" applyBorder="1"/>
    <xf numFmtId="4" fontId="28" fillId="0" borderId="15" xfId="8" applyNumberFormat="1" applyFont="1" applyFill="1" applyBorder="1"/>
    <xf numFmtId="0" fontId="28" fillId="0" borderId="16" xfId="8" applyFont="1" applyFill="1" applyBorder="1"/>
    <xf numFmtId="2" fontId="28" fillId="0" borderId="17" xfId="8" applyNumberFormat="1" applyFont="1" applyFill="1" applyBorder="1"/>
    <xf numFmtId="4" fontId="28" fillId="0" borderId="17" xfId="8" applyNumberFormat="1" applyFont="1" applyFill="1" applyBorder="1"/>
    <xf numFmtId="0" fontId="28" fillId="0" borderId="7" xfId="8" applyFont="1" applyFill="1" applyBorder="1"/>
    <xf numFmtId="4" fontId="28" fillId="0" borderId="0" xfId="8" applyNumberFormat="1" applyFont="1" applyFill="1" applyBorder="1"/>
    <xf numFmtId="0" fontId="28" fillId="0" borderId="17" xfId="8" applyFont="1" applyFill="1" applyBorder="1"/>
    <xf numFmtId="0" fontId="29" fillId="0" borderId="4" xfId="8" applyFont="1" applyFill="1" applyBorder="1"/>
    <xf numFmtId="4" fontId="29" fillId="0" borderId="6" xfId="8" applyNumberFormat="1" applyFont="1" applyFill="1" applyBorder="1"/>
    <xf numFmtId="4" fontId="29" fillId="0" borderId="15" xfId="8" applyNumberFormat="1" applyFont="1" applyFill="1" applyBorder="1"/>
    <xf numFmtId="2" fontId="28" fillId="0" borderId="18" xfId="8" applyNumberFormat="1" applyFont="1" applyFill="1" applyBorder="1"/>
    <xf numFmtId="4" fontId="29" fillId="0" borderId="0" xfId="8" applyNumberFormat="1" applyFont="1" applyFill="1" applyBorder="1"/>
    <xf numFmtId="9" fontId="28" fillId="0" borderId="0" xfId="8" applyNumberFormat="1" applyFont="1" applyFill="1"/>
    <xf numFmtId="0" fontId="30" fillId="0" borderId="0" xfId="8" applyFont="1" applyBorder="1" applyAlignment="1">
      <alignment horizontal="justify" vertical="top"/>
    </xf>
    <xf numFmtId="0" fontId="17" fillId="0" borderId="4" xfId="10"/>
    <xf numFmtId="0" fontId="28" fillId="0" borderId="4" xfId="8" applyFont="1" applyFill="1" applyBorder="1"/>
    <xf numFmtId="4" fontId="28" fillId="0" borderId="18" xfId="8" applyNumberFormat="1" applyFont="1" applyFill="1" applyBorder="1"/>
    <xf numFmtId="0" fontId="29" fillId="0" borderId="0" xfId="8" applyFont="1" applyFill="1" applyBorder="1"/>
    <xf numFmtId="9" fontId="29" fillId="0" borderId="0" xfId="8" applyNumberFormat="1" applyFont="1" applyFill="1" applyBorder="1"/>
    <xf numFmtId="0" fontId="29" fillId="0" borderId="18" xfId="8" applyFont="1" applyBorder="1" applyAlignment="1">
      <alignment horizontal="left"/>
    </xf>
    <xf numFmtId="0" fontId="29" fillId="0" borderId="16" xfId="8" applyFont="1" applyBorder="1" applyAlignment="1">
      <alignment horizontal="center"/>
    </xf>
    <xf numFmtId="0" fontId="29" fillId="0" borderId="14" xfId="8" applyFont="1" applyBorder="1" applyAlignment="1">
      <alignment horizontal="center"/>
    </xf>
    <xf numFmtId="0" fontId="28" fillId="0" borderId="0" xfId="8" applyFont="1"/>
    <xf numFmtId="171" fontId="28" fillId="0" borderId="0" xfId="11" applyFont="1" applyFill="1" applyAlignment="1">
      <alignment horizontal="center"/>
    </xf>
    <xf numFmtId="2" fontId="28" fillId="0" borderId="0" xfId="8" applyNumberFormat="1" applyFont="1" applyFill="1"/>
    <xf numFmtId="0" fontId="31" fillId="0" borderId="0" xfId="8" applyFont="1"/>
    <xf numFmtId="0" fontId="32" fillId="0" borderId="0" xfId="8" applyFont="1"/>
    <xf numFmtId="0" fontId="33" fillId="0" borderId="0" xfId="8" applyFont="1"/>
    <xf numFmtId="0" fontId="34" fillId="0" borderId="0" xfId="8" applyFont="1"/>
    <xf numFmtId="171" fontId="28" fillId="0" borderId="0" xfId="11" applyFont="1" applyFill="1"/>
    <xf numFmtId="0" fontId="28" fillId="0" borderId="0" xfId="8" applyFont="1" applyAlignment="1">
      <alignment horizontal="center"/>
    </xf>
    <xf numFmtId="4" fontId="28" fillId="0" borderId="0" xfId="8" applyNumberFormat="1" applyFont="1"/>
    <xf numFmtId="2" fontId="28" fillId="0" borderId="0" xfId="8" applyNumberFormat="1" applyFont="1"/>
    <xf numFmtId="171" fontId="28" fillId="0" borderId="0" xfId="11" applyFont="1" applyAlignment="1">
      <alignment horizontal="center"/>
    </xf>
    <xf numFmtId="171" fontId="28" fillId="0" borderId="0" xfId="11" applyFont="1"/>
    <xf numFmtId="0" fontId="28" fillId="0" borderId="0" xfId="8" applyNumberFormat="1" applyFont="1"/>
    <xf numFmtId="4" fontId="10" fillId="0" borderId="0" xfId="8" applyNumberFormat="1" applyFont="1" applyBorder="1" applyAlignment="1" applyProtection="1">
      <alignment horizontal="justify" vertical="top" wrapText="1"/>
    </xf>
    <xf numFmtId="4" fontId="10" fillId="0" borderId="0" xfId="8" applyNumberFormat="1" applyFont="1" applyBorder="1" applyAlignment="1" applyProtection="1">
      <alignment horizontal="left"/>
    </xf>
    <xf numFmtId="4" fontId="10" fillId="0" borderId="0" xfId="8" applyNumberFormat="1" applyFont="1" applyBorder="1" applyAlignment="1" applyProtection="1">
      <alignment horizontal="right"/>
    </xf>
    <xf numFmtId="0" fontId="35" fillId="0" borderId="0" xfId="8" applyFont="1"/>
    <xf numFmtId="2" fontId="10" fillId="0" borderId="0" xfId="8" applyNumberFormat="1" applyFont="1" applyBorder="1" applyAlignment="1" applyProtection="1">
      <alignment horizontal="right"/>
    </xf>
    <xf numFmtId="4" fontId="22" fillId="0" borderId="0" xfId="8" applyNumberFormat="1" applyFont="1" applyBorder="1" applyAlignment="1" applyProtection="1">
      <alignment horizontal="left" vertical="top"/>
    </xf>
    <xf numFmtId="0" fontId="1" fillId="0" borderId="0" xfId="8" applyFont="1"/>
    <xf numFmtId="49" fontId="17" fillId="0" borderId="0" xfId="8" applyNumberFormat="1" applyFont="1" applyFill="1" applyAlignment="1">
      <alignment horizontal="right"/>
    </xf>
    <xf numFmtId="0" fontId="18" fillId="0" borderId="0" xfId="8" applyFont="1" applyFill="1" applyAlignment="1" applyProtection="1">
      <alignment horizontal="left" vertical="top"/>
    </xf>
    <xf numFmtId="0" fontId="17" fillId="0" borderId="0" xfId="8" applyFont="1" applyProtection="1"/>
    <xf numFmtId="0" fontId="17" fillId="0" borderId="0" xfId="8" applyFont="1" applyBorder="1" applyProtection="1"/>
    <xf numFmtId="0" fontId="23" fillId="0" borderId="0" xfId="10" applyFont="1" applyBorder="1" applyProtection="1"/>
    <xf numFmtId="0" fontId="18" fillId="0" borderId="0" xfId="8" applyFont="1" applyBorder="1" applyProtection="1"/>
    <xf numFmtId="0" fontId="18" fillId="0" borderId="0" xfId="8" applyFont="1" applyProtection="1"/>
    <xf numFmtId="0" fontId="23" fillId="0" borderId="0" xfId="10" applyFont="1" applyBorder="1" applyAlignment="1" applyProtection="1"/>
    <xf numFmtId="0" fontId="24" fillId="0" borderId="0" xfId="10" applyFont="1" applyBorder="1" applyProtection="1"/>
    <xf numFmtId="2" fontId="24" fillId="0" borderId="0" xfId="10" applyNumberFormat="1" applyFont="1" applyBorder="1" applyProtection="1"/>
    <xf numFmtId="0" fontId="25" fillId="0" borderId="4" xfId="10" applyFont="1" applyBorder="1" applyAlignment="1" applyProtection="1">
      <alignment horizontal="center" vertical="center" wrapText="1"/>
    </xf>
    <xf numFmtId="0" fontId="26" fillId="0" borderId="4" xfId="10" applyFont="1" applyFill="1" applyBorder="1" applyAlignment="1" applyProtection="1">
      <alignment horizontal="center" vertical="center" wrapText="1"/>
    </xf>
    <xf numFmtId="2" fontId="25" fillId="0" borderId="4" xfId="10" applyNumberFormat="1" applyFont="1" applyBorder="1" applyAlignment="1" applyProtection="1">
      <alignment horizontal="center" vertical="center" wrapText="1"/>
    </xf>
    <xf numFmtId="0" fontId="21" fillId="0" borderId="0" xfId="8" applyFont="1" applyAlignment="1" applyProtection="1">
      <alignment vertical="center"/>
    </xf>
    <xf numFmtId="0" fontId="24" fillId="0" borderId="4" xfId="10" applyFont="1" applyBorder="1" applyAlignment="1" applyProtection="1">
      <alignment horizontal="center" vertical="top"/>
    </xf>
    <xf numFmtId="0" fontId="23" fillId="0" borderId="4" xfId="10" applyFont="1" applyBorder="1" applyAlignment="1" applyProtection="1">
      <alignment horizontal="center" vertical="top"/>
    </xf>
    <xf numFmtId="0" fontId="17" fillId="0" borderId="4" xfId="10" applyBorder="1" applyAlignment="1" applyProtection="1">
      <alignment horizontal="center" vertical="top"/>
    </xf>
    <xf numFmtId="0" fontId="17" fillId="0" borderId="4" xfId="10" applyAlignment="1" applyProtection="1">
      <alignment horizontal="center" vertical="top"/>
    </xf>
    <xf numFmtId="0" fontId="24" fillId="0" borderId="4" xfId="10" applyFont="1" applyFill="1" applyBorder="1" applyAlignment="1" applyProtection="1">
      <alignment horizontal="center" vertical="top"/>
    </xf>
    <xf numFmtId="0" fontId="17" fillId="0" borderId="4" xfId="10" applyAlignment="1" applyProtection="1">
      <alignment horizontal="left" vertical="top"/>
    </xf>
    <xf numFmtId="0" fontId="17" fillId="0" borderId="4" xfId="10" applyFont="1" applyFill="1" applyBorder="1" applyAlignment="1" applyProtection="1">
      <alignment horizontal="center" vertical="top"/>
    </xf>
    <xf numFmtId="0" fontId="24" fillId="0" borderId="4" xfId="10" applyFont="1" applyBorder="1" applyAlignment="1" applyProtection="1">
      <alignment horizontal="left" vertical="top" wrapText="1"/>
    </xf>
    <xf numFmtId="2" fontId="24" fillId="0" borderId="4" xfId="10" applyNumberFormat="1" applyFont="1" applyBorder="1" applyAlignment="1" applyProtection="1">
      <alignment horizontal="center"/>
    </xf>
    <xf numFmtId="2" fontId="24" fillId="0" borderId="4" xfId="10" applyNumberFormat="1" applyFont="1" applyBorder="1" applyProtection="1"/>
    <xf numFmtId="2" fontId="24" fillId="0" borderId="4" xfId="10" applyNumberFormat="1" applyFont="1" applyBorder="1" applyAlignment="1" applyProtection="1">
      <alignment horizontal="right"/>
    </xf>
    <xf numFmtId="2" fontId="17" fillId="0" borderId="0" xfId="8" applyNumberFormat="1" applyFont="1" applyProtection="1"/>
    <xf numFmtId="2" fontId="24" fillId="0" borderId="4" xfId="10" applyNumberFormat="1" applyFont="1" applyBorder="1" applyAlignment="1" applyProtection="1"/>
    <xf numFmtId="0" fontId="24" fillId="0" borderId="4" xfId="10" applyFont="1" applyBorder="1" applyAlignment="1" applyProtection="1">
      <alignment vertical="top"/>
    </xf>
    <xf numFmtId="0" fontId="23" fillId="0" borderId="4" xfId="10" applyFont="1" applyBorder="1" applyAlignment="1" applyProtection="1">
      <alignment horizontal="left" wrapText="1"/>
    </xf>
    <xf numFmtId="0" fontId="24" fillId="0" borderId="4" xfId="10" applyFont="1" applyBorder="1" applyAlignment="1" applyProtection="1">
      <alignment horizontal="center"/>
    </xf>
    <xf numFmtId="0" fontId="24" fillId="0" borderId="4" xfId="10" applyFont="1" applyBorder="1" applyProtection="1"/>
    <xf numFmtId="0" fontId="24" fillId="3" borderId="4" xfId="10" applyFont="1" applyFill="1" applyBorder="1" applyAlignment="1" applyProtection="1">
      <alignment horizontal="center"/>
    </xf>
    <xf numFmtId="0" fontId="23" fillId="3" borderId="4" xfId="10" applyFont="1" applyFill="1" applyBorder="1" applyAlignment="1" applyProtection="1">
      <alignment horizontal="center"/>
    </xf>
    <xf numFmtId="0" fontId="24" fillId="3" borderId="4" xfId="10" applyFont="1" applyFill="1" applyBorder="1" applyProtection="1"/>
    <xf numFmtId="0" fontId="23" fillId="3" borderId="4" xfId="10" applyFont="1" applyFill="1" applyBorder="1" applyAlignment="1" applyProtection="1">
      <alignment horizontal="left" wrapText="1"/>
    </xf>
    <xf numFmtId="0" fontId="23" fillId="0" borderId="4" xfId="10" applyFont="1" applyBorder="1" applyProtection="1"/>
    <xf numFmtId="0" fontId="23" fillId="2" borderId="4" xfId="10" applyFont="1" applyFill="1" applyBorder="1" applyAlignment="1" applyProtection="1">
      <alignment horizontal="center" vertical="center"/>
    </xf>
    <xf numFmtId="0" fontId="23" fillId="0" borderId="6" xfId="10" applyFont="1" applyBorder="1" applyAlignment="1" applyProtection="1"/>
    <xf numFmtId="0" fontId="23" fillId="0" borderId="15" xfId="10" applyFont="1" applyBorder="1" applyAlignment="1" applyProtection="1"/>
    <xf numFmtId="0" fontId="17" fillId="4" borderId="4" xfId="10" applyFont="1" applyFill="1" applyBorder="1" applyAlignment="1" applyProtection="1">
      <alignment horizontal="center"/>
    </xf>
    <xf numFmtId="2" fontId="23" fillId="2" borderId="4" xfId="10" applyNumberFormat="1" applyFont="1" applyFill="1" applyBorder="1" applyProtection="1"/>
    <xf numFmtId="0" fontId="23" fillId="0" borderId="15" xfId="10" applyFont="1" applyBorder="1" applyProtection="1"/>
    <xf numFmtId="2" fontId="23" fillId="2" borderId="4" xfId="10" applyNumberFormat="1" applyFont="1" applyFill="1" applyBorder="1" applyAlignment="1" applyProtection="1">
      <alignment horizontal="center" vertical="center"/>
    </xf>
    <xf numFmtId="0" fontId="24" fillId="0" borderId="0" xfId="10" applyFont="1" applyFill="1" applyBorder="1" applyAlignment="1" applyProtection="1">
      <alignment horizontal="center"/>
    </xf>
    <xf numFmtId="2" fontId="24" fillId="2" borderId="4" xfId="10" applyNumberFormat="1" applyFont="1" applyFill="1" applyBorder="1" applyProtection="1"/>
    <xf numFmtId="0" fontId="23" fillId="0" borderId="4" xfId="10" applyFont="1" applyBorder="1" applyAlignment="1" applyProtection="1">
      <alignment horizontal="center"/>
    </xf>
    <xf numFmtId="0" fontId="17" fillId="0" borderId="4" xfId="10" applyFont="1" applyFill="1" applyBorder="1" applyAlignment="1" applyProtection="1">
      <alignment horizontal="center"/>
    </xf>
    <xf numFmtId="0" fontId="24" fillId="0" borderId="4" xfId="10" applyFont="1" applyProtection="1"/>
    <xf numFmtId="2" fontId="24" fillId="0" borderId="4" xfId="10" applyNumberFormat="1" applyFont="1" applyProtection="1"/>
    <xf numFmtId="49" fontId="7" fillId="0" borderId="0" xfId="0" applyNumberFormat="1" applyFont="1" applyAlignment="1" applyProtection="1">
      <alignment vertical="top"/>
    </xf>
    <xf numFmtId="49" fontId="7" fillId="0" borderId="0" xfId="0" applyNumberFormat="1" applyFont="1" applyAlignment="1" applyProtection="1">
      <alignment horizontal="left" vertical="top"/>
    </xf>
    <xf numFmtId="0" fontId="7" fillId="0" borderId="0" xfId="0" applyFont="1" applyAlignment="1" applyProtection="1">
      <alignment horizontal="center"/>
    </xf>
    <xf numFmtId="4" fontId="7" fillId="0" borderId="0" xfId="0" applyNumberFormat="1" applyFont="1" applyAlignment="1" applyProtection="1">
      <alignment horizontal="right"/>
    </xf>
    <xf numFmtId="0" fontId="7" fillId="0" borderId="0" xfId="0" applyFont="1" applyProtection="1">
      <alignment vertical="top" wrapText="1"/>
    </xf>
    <xf numFmtId="49" fontId="8" fillId="0" borderId="0" xfId="0" applyNumberFormat="1" applyFont="1" applyAlignment="1" applyProtection="1">
      <alignment vertical="top"/>
    </xf>
    <xf numFmtId="49" fontId="8" fillId="0" borderId="0" xfId="0" applyNumberFormat="1" applyFont="1" applyAlignment="1" applyProtection="1">
      <alignment horizontal="left" vertical="top"/>
    </xf>
    <xf numFmtId="0" fontId="8" fillId="0" borderId="0" xfId="0" applyFont="1" applyAlignment="1" applyProtection="1">
      <alignment horizontal="center"/>
    </xf>
    <xf numFmtId="4" fontId="8" fillId="0" borderId="0" xfId="0" applyNumberFormat="1" applyFont="1" applyAlignment="1" applyProtection="1">
      <alignment horizontal="right"/>
    </xf>
    <xf numFmtId="0" fontId="8" fillId="0" borderId="0" xfId="0" applyFont="1" applyProtection="1">
      <alignment vertical="top" wrapText="1"/>
    </xf>
    <xf numFmtId="4" fontId="8" fillId="0" borderId="0" xfId="0" applyNumberFormat="1" applyFont="1" applyAlignment="1" applyProtection="1">
      <alignment horizontal="center"/>
    </xf>
    <xf numFmtId="0" fontId="8" fillId="0" borderId="0" xfId="0" applyFont="1" applyAlignment="1" applyProtection="1">
      <alignment horizontal="right"/>
    </xf>
    <xf numFmtId="168" fontId="8" fillId="0" borderId="0" xfId="0" applyNumberFormat="1" applyFont="1" applyAlignment="1" applyProtection="1">
      <alignment horizontal="right"/>
    </xf>
    <xf numFmtId="49" fontId="8" fillId="0" borderId="2" xfId="0" applyNumberFormat="1" applyFont="1" applyBorder="1" applyAlignment="1" applyProtection="1">
      <alignment vertical="top"/>
    </xf>
    <xf numFmtId="0" fontId="8" fillId="0" borderId="2" xfId="0" applyFont="1" applyBorder="1" applyAlignment="1" applyProtection="1">
      <alignment horizontal="right"/>
    </xf>
    <xf numFmtId="168" fontId="8" fillId="0" borderId="2" xfId="0" applyNumberFormat="1" applyFont="1" applyBorder="1" applyAlignment="1" applyProtection="1">
      <alignment horizontal="right"/>
    </xf>
    <xf numFmtId="4" fontId="8" fillId="0" borderId="2" xfId="0" applyNumberFormat="1" applyFont="1" applyBorder="1" applyAlignment="1" applyProtection="1">
      <alignment horizontal="right"/>
    </xf>
    <xf numFmtId="4" fontId="8" fillId="0" borderId="2" xfId="0" applyNumberFormat="1" applyFont="1" applyBorder="1" applyAlignment="1" applyProtection="1">
      <alignment horizontal="center"/>
    </xf>
    <xf numFmtId="0" fontId="0" fillId="0" borderId="0" xfId="0" applyProtection="1">
      <alignment vertical="top" wrapText="1"/>
    </xf>
    <xf numFmtId="0" fontId="8" fillId="0" borderId="0" xfId="0" applyFont="1" applyAlignment="1" applyProtection="1">
      <alignment horizontal="right" vertical="top" wrapText="1"/>
    </xf>
    <xf numFmtId="49" fontId="7" fillId="0" borderId="3" xfId="0" applyNumberFormat="1" applyFont="1" applyBorder="1" applyAlignment="1" applyProtection="1">
      <alignment vertical="top"/>
    </xf>
    <xf numFmtId="0" fontId="7" fillId="0" borderId="3" xfId="0" applyFont="1" applyBorder="1" applyAlignment="1" applyProtection="1">
      <alignment horizontal="left" vertical="top"/>
    </xf>
    <xf numFmtId="0" fontId="7" fillId="0" borderId="3" xfId="0" applyFont="1" applyBorder="1" applyAlignment="1" applyProtection="1">
      <alignment horizontal="center"/>
    </xf>
    <xf numFmtId="4" fontId="7" fillId="0" borderId="3" xfId="0" applyNumberFormat="1" applyFont="1" applyBorder="1" applyAlignment="1" applyProtection="1">
      <alignment horizontal="right"/>
    </xf>
    <xf numFmtId="164" fontId="7" fillId="0" borderId="0" xfId="0" applyNumberFormat="1" applyFont="1" applyAlignment="1" applyProtection="1">
      <alignment horizontal="center"/>
    </xf>
    <xf numFmtId="0" fontId="7" fillId="0" borderId="0" xfId="0" applyFont="1" applyAlignment="1" applyProtection="1">
      <alignment horizontal="left"/>
    </xf>
    <xf numFmtId="4" fontId="7" fillId="0" borderId="0" xfId="0" applyNumberFormat="1" applyFont="1" applyAlignment="1" applyProtection="1">
      <alignment wrapText="1"/>
    </xf>
    <xf numFmtId="0" fontId="7" fillId="0" borderId="0" xfId="0" applyFont="1" applyAlignment="1" applyProtection="1">
      <alignment horizontal="left" vertical="top"/>
    </xf>
    <xf numFmtId="4" fontId="7" fillId="6" borderId="0" xfId="0" applyNumberFormat="1" applyFont="1" applyFill="1" applyAlignment="1" applyProtection="1">
      <alignment horizontal="right"/>
      <protection locked="0"/>
    </xf>
    <xf numFmtId="4" fontId="7" fillId="6" borderId="0" xfId="0" applyNumberFormat="1" applyFont="1" applyFill="1" applyAlignment="1" applyProtection="1">
      <alignment wrapText="1"/>
      <protection locked="0"/>
    </xf>
    <xf numFmtId="49" fontId="10" fillId="0" borderId="0" xfId="0" applyNumberFormat="1" applyFont="1" applyAlignment="1" applyProtection="1">
      <alignment vertical="top"/>
    </xf>
    <xf numFmtId="49" fontId="10" fillId="0" borderId="0" xfId="0" applyNumberFormat="1" applyFont="1" applyAlignment="1" applyProtection="1">
      <alignment horizontal="left" vertical="top"/>
    </xf>
    <xf numFmtId="0" fontId="10" fillId="0" borderId="0" xfId="0" applyFont="1" applyAlignment="1" applyProtection="1">
      <alignment horizontal="center"/>
    </xf>
    <xf numFmtId="4" fontId="10" fillId="0" borderId="0" xfId="0" applyNumberFormat="1" applyFont="1" applyAlignment="1" applyProtection="1">
      <alignment horizontal="right"/>
    </xf>
    <xf numFmtId="0" fontId="10" fillId="0" borderId="0" xfId="0" applyFont="1" applyProtection="1">
      <alignment vertical="top" wrapText="1"/>
    </xf>
    <xf numFmtId="0" fontId="10" fillId="0" borderId="0" xfId="0" applyFont="1" applyAlignment="1" applyProtection="1">
      <alignment vertical="top"/>
    </xf>
    <xf numFmtId="2" fontId="10" fillId="0" borderId="0" xfId="0" applyNumberFormat="1" applyFont="1" applyProtection="1">
      <alignment vertical="top" wrapText="1"/>
    </xf>
    <xf numFmtId="49" fontId="8" fillId="0" borderId="3" xfId="0" applyNumberFormat="1" applyFont="1" applyBorder="1" applyAlignment="1" applyProtection="1">
      <alignment vertical="top"/>
    </xf>
    <xf numFmtId="49" fontId="8" fillId="0" borderId="3" xfId="0" applyNumberFormat="1" applyFont="1" applyBorder="1" applyAlignment="1" applyProtection="1">
      <alignment horizontal="left" vertical="top"/>
    </xf>
    <xf numFmtId="0" fontId="8" fillId="0" borderId="3" xfId="0" applyFont="1" applyBorder="1" applyAlignment="1" applyProtection="1">
      <alignment horizontal="center"/>
    </xf>
    <xf numFmtId="4" fontId="8" fillId="0" borderId="3" xfId="0" applyNumberFormat="1" applyFont="1" applyBorder="1" applyAlignment="1" applyProtection="1">
      <alignment horizontal="right"/>
    </xf>
    <xf numFmtId="4" fontId="8" fillId="0" borderId="3" xfId="0" applyNumberFormat="1" applyFont="1" applyBorder="1" applyAlignment="1" applyProtection="1">
      <alignment horizontal="center"/>
    </xf>
    <xf numFmtId="0" fontId="4" fillId="0" borderId="0" xfId="0" applyFont="1" applyAlignment="1" applyProtection="1">
      <alignment vertical="top"/>
    </xf>
    <xf numFmtId="0" fontId="4" fillId="0" borderId="0" xfId="0" applyFont="1" applyProtection="1">
      <alignment vertical="top" wrapText="1"/>
    </xf>
    <xf numFmtId="2" fontId="4" fillId="0" borderId="0" xfId="0" applyNumberFormat="1" applyFont="1" applyProtection="1">
      <alignment vertical="top" wrapText="1"/>
    </xf>
    <xf numFmtId="164" fontId="8" fillId="0" borderId="0" xfId="0" applyNumberFormat="1" applyFont="1" applyBorder="1" applyAlignment="1" applyProtection="1">
      <alignment horizontal="center"/>
    </xf>
    <xf numFmtId="0" fontId="7" fillId="0" borderId="0" xfId="0" applyFont="1" applyAlignment="1" applyProtection="1">
      <alignment wrapText="1"/>
    </xf>
    <xf numFmtId="2" fontId="7" fillId="0" borderId="0" xfId="0" applyNumberFormat="1" applyFont="1" applyAlignment="1" applyProtection="1">
      <alignment wrapText="1"/>
    </xf>
    <xf numFmtId="49" fontId="7" fillId="0" borderId="0" xfId="0" applyNumberFormat="1" applyFont="1" applyBorder="1" applyAlignment="1" applyProtection="1">
      <alignment vertical="top"/>
    </xf>
    <xf numFmtId="0" fontId="7" fillId="0" borderId="0" xfId="0" applyFont="1" applyBorder="1" applyAlignment="1" applyProtection="1">
      <alignment horizontal="left" vertical="top"/>
    </xf>
    <xf numFmtId="0" fontId="7" fillId="0" borderId="0" xfId="0" applyFont="1" applyBorder="1" applyAlignment="1" applyProtection="1">
      <alignment horizontal="center"/>
    </xf>
    <xf numFmtId="4" fontId="7" fillId="0" borderId="0" xfId="0" applyNumberFormat="1" applyFont="1" applyBorder="1" applyAlignment="1" applyProtection="1">
      <alignment horizontal="right"/>
    </xf>
    <xf numFmtId="0" fontId="7" fillId="0" borderId="0" xfId="0" applyFont="1" applyAlignment="1" applyProtection="1">
      <alignment horizontal="center" wrapText="1"/>
    </xf>
    <xf numFmtId="4" fontId="8" fillId="0" borderId="0" xfId="0" applyNumberFormat="1" applyFont="1" applyBorder="1" applyAlignment="1" applyProtection="1">
      <alignment horizontal="right"/>
    </xf>
    <xf numFmtId="164" fontId="8" fillId="0" borderId="0" xfId="0" applyNumberFormat="1" applyFont="1" applyAlignment="1" applyProtection="1">
      <alignment horizontal="center"/>
    </xf>
    <xf numFmtId="0" fontId="8" fillId="0" borderId="0" xfId="0" applyFont="1" applyBorder="1" applyAlignment="1" applyProtection="1">
      <alignment horizontal="center"/>
    </xf>
    <xf numFmtId="0" fontId="7" fillId="0" borderId="0" xfId="5" applyFont="1" applyAlignment="1" applyProtection="1">
      <alignment horizontal="center"/>
    </xf>
    <xf numFmtId="4" fontId="7" fillId="0" borderId="0" xfId="5" applyNumberFormat="1" applyFont="1" applyAlignment="1" applyProtection="1">
      <alignment horizontal="right"/>
    </xf>
    <xf numFmtId="2" fontId="7" fillId="6" borderId="0" xfId="0" applyNumberFormat="1" applyFont="1" applyFill="1" applyAlignment="1" applyProtection="1">
      <alignment horizontal="right"/>
      <protection locked="0"/>
    </xf>
    <xf numFmtId="2" fontId="7" fillId="6" borderId="0" xfId="0" applyNumberFormat="1" applyFont="1" applyFill="1" applyAlignment="1" applyProtection="1">
      <alignment wrapText="1"/>
      <protection locked="0"/>
    </xf>
    <xf numFmtId="4" fontId="7" fillId="6" borderId="0" xfId="5" applyNumberFormat="1" applyFont="1" applyFill="1" applyAlignment="1" applyProtection="1">
      <alignment horizontal="right"/>
      <protection locked="0"/>
    </xf>
    <xf numFmtId="0" fontId="4" fillId="0" borderId="0" xfId="0" applyFont="1" applyAlignment="1" applyProtection="1">
      <alignment horizontal="center"/>
    </xf>
    <xf numFmtId="0" fontId="0" fillId="0" borderId="0" xfId="0" applyFont="1" applyProtection="1">
      <alignment vertical="top" wrapText="1"/>
    </xf>
    <xf numFmtId="0" fontId="8" fillId="0" borderId="0" xfId="0" applyFont="1" applyBorder="1" applyAlignment="1" applyProtection="1">
      <alignment horizontal="left" vertical="top"/>
    </xf>
    <xf numFmtId="49" fontId="8" fillId="0" borderId="0" xfId="0" applyNumberFormat="1" applyFont="1" applyBorder="1" applyAlignment="1" applyProtection="1">
      <alignment vertical="top"/>
    </xf>
    <xf numFmtId="4" fontId="0" fillId="0" borderId="0" xfId="0" applyNumberFormat="1" applyProtection="1">
      <alignment vertical="top" wrapText="1"/>
    </xf>
    <xf numFmtId="4" fontId="17" fillId="5" borderId="0" xfId="10" applyNumberFormat="1" applyFont="1" applyFill="1" applyBorder="1" applyAlignment="1" applyProtection="1">
      <alignment horizontal="right"/>
      <protection locked="0"/>
    </xf>
    <xf numFmtId="0" fontId="18" fillId="0" borderId="0" xfId="10" applyFont="1" applyFill="1" applyBorder="1" applyAlignment="1" applyProtection="1">
      <alignment horizontal="left" vertical="top"/>
    </xf>
    <xf numFmtId="0" fontId="17" fillId="0" borderId="0" xfId="10" applyFont="1" applyFill="1" applyBorder="1" applyAlignment="1" applyProtection="1">
      <alignment horizontal="left" vertical="top"/>
    </xf>
    <xf numFmtId="0" fontId="17" fillId="0" borderId="0" xfId="10" applyFont="1" applyFill="1" applyBorder="1" applyAlignment="1" applyProtection="1">
      <alignment horizontal="right"/>
    </xf>
    <xf numFmtId="4" fontId="17" fillId="0" borderId="0" xfId="10" applyNumberFormat="1" applyFont="1" applyFill="1" applyBorder="1" applyAlignment="1" applyProtection="1">
      <alignment horizontal="right"/>
    </xf>
    <xf numFmtId="1" fontId="19" fillId="0" borderId="0" xfId="10" applyNumberFormat="1" applyFont="1" applyBorder="1" applyAlignment="1" applyProtection="1">
      <alignment horizontal="right"/>
    </xf>
    <xf numFmtId="0" fontId="17" fillId="0" borderId="0" xfId="10" applyFont="1" applyFill="1" applyBorder="1" applyAlignment="1" applyProtection="1">
      <alignment vertical="top"/>
    </xf>
    <xf numFmtId="0" fontId="17" fillId="0" borderId="0" xfId="8" applyFont="1" applyFill="1" applyAlignment="1" applyProtection="1">
      <alignment vertical="top"/>
    </xf>
    <xf numFmtId="0" fontId="17" fillId="0" borderId="0" xfId="10" applyFont="1" applyFill="1" applyBorder="1" applyAlignment="1" applyProtection="1">
      <alignment horizontal="left"/>
    </xf>
    <xf numFmtId="0" fontId="18" fillId="0" borderId="0" xfId="10" applyFont="1" applyFill="1" applyBorder="1" applyAlignment="1" applyProtection="1">
      <alignment horizontal="right"/>
    </xf>
    <xf numFmtId="4" fontId="18" fillId="0" borderId="0" xfId="10" applyNumberFormat="1" applyFont="1" applyFill="1" applyBorder="1" applyAlignment="1" applyProtection="1">
      <alignment horizontal="right"/>
    </xf>
    <xf numFmtId="0" fontId="17" fillId="0" borderId="0" xfId="10" applyFont="1" applyBorder="1" applyAlignment="1" applyProtection="1">
      <alignment horizontal="left" vertical="top"/>
    </xf>
    <xf numFmtId="0" fontId="18" fillId="0" borderId="0" xfId="10" applyFont="1" applyFill="1" applyBorder="1" applyAlignment="1" applyProtection="1">
      <alignment horizontal="left" vertical="top" indent="2"/>
    </xf>
    <xf numFmtId="169" fontId="18" fillId="0" borderId="0" xfId="10" applyNumberFormat="1" applyFont="1" applyFill="1" applyBorder="1" applyAlignment="1" applyProtection="1">
      <alignment horizontal="right"/>
    </xf>
    <xf numFmtId="0" fontId="17" fillId="0" borderId="0" xfId="10" applyBorder="1" applyProtection="1"/>
    <xf numFmtId="0" fontId="18" fillId="0" borderId="1" xfId="10" applyFont="1" applyFill="1" applyBorder="1" applyAlignment="1" applyProtection="1">
      <alignment horizontal="left" vertical="top"/>
    </xf>
    <xf numFmtId="0" fontId="18" fillId="0" borderId="1" xfId="10" applyFont="1" applyFill="1" applyBorder="1" applyAlignment="1" applyProtection="1">
      <alignment horizontal="right"/>
    </xf>
    <xf numFmtId="4" fontId="18" fillId="0" borderId="1" xfId="10" applyNumberFormat="1" applyFont="1" applyFill="1" applyBorder="1" applyAlignment="1" applyProtection="1">
      <alignment horizontal="right"/>
    </xf>
    <xf numFmtId="0" fontId="17" fillId="2" borderId="0" xfId="10" applyFont="1" applyFill="1" applyBorder="1" applyAlignment="1" applyProtection="1">
      <alignment horizontal="left" vertical="center" wrapText="1"/>
    </xf>
    <xf numFmtId="0" fontId="17" fillId="2" borderId="0" xfId="10" applyFont="1" applyFill="1" applyBorder="1" applyAlignment="1" applyProtection="1">
      <alignment horizontal="right" vertical="center" wrapText="1"/>
    </xf>
    <xf numFmtId="4" fontId="17" fillId="2" borderId="0" xfId="10" applyNumberFormat="1" applyFont="1" applyFill="1" applyBorder="1" applyAlignment="1" applyProtection="1">
      <alignment horizontal="right" vertical="center" wrapText="1"/>
    </xf>
    <xf numFmtId="0" fontId="17" fillId="0" borderId="0" xfId="10" applyFont="1" applyFill="1" applyBorder="1" applyAlignment="1" applyProtection="1">
      <alignment horizontal="left" vertical="center" wrapText="1"/>
    </xf>
    <xf numFmtId="0" fontId="17" fillId="0" borderId="0" xfId="10" applyFont="1" applyFill="1" applyBorder="1" applyAlignment="1" applyProtection="1">
      <alignment horizontal="right" vertical="center" wrapText="1"/>
    </xf>
    <xf numFmtId="4" fontId="17" fillId="0" borderId="0" xfId="10" applyNumberFormat="1" applyFont="1" applyFill="1" applyBorder="1" applyAlignment="1" applyProtection="1">
      <alignment horizontal="right" vertical="center" wrapText="1"/>
    </xf>
    <xf numFmtId="1" fontId="19" fillId="0" borderId="0" xfId="10" applyNumberFormat="1" applyFont="1" applyFill="1" applyBorder="1" applyAlignment="1" applyProtection="1">
      <alignment horizontal="right"/>
    </xf>
    <xf numFmtId="0" fontId="18" fillId="0" borderId="6" xfId="10" applyFont="1" applyFill="1" applyBorder="1" applyAlignment="1" applyProtection="1">
      <alignment horizontal="left" vertical="top"/>
    </xf>
    <xf numFmtId="0" fontId="18" fillId="0" borderId="6" xfId="10" applyFont="1" applyFill="1" applyBorder="1" applyAlignment="1" applyProtection="1">
      <alignment horizontal="right"/>
    </xf>
    <xf numFmtId="4" fontId="18" fillId="0" borderId="6" xfId="10" applyNumberFormat="1" applyFont="1" applyFill="1" applyBorder="1" applyAlignment="1" applyProtection="1">
      <alignment horizontal="right"/>
    </xf>
    <xf numFmtId="49" fontId="17" fillId="0" borderId="0" xfId="10" applyNumberFormat="1" applyFont="1" applyFill="1" applyBorder="1" applyAlignment="1" applyProtection="1">
      <alignment horizontal="left" vertical="top"/>
    </xf>
    <xf numFmtId="0" fontId="17" fillId="0" borderId="0" xfId="10" applyFont="1" applyFill="1" applyBorder="1" applyAlignment="1" applyProtection="1">
      <alignment horizontal="left" vertical="top" wrapText="1"/>
    </xf>
    <xf numFmtId="49" fontId="17" fillId="0" borderId="1" xfId="10" applyNumberFormat="1" applyFont="1" applyFill="1" applyBorder="1" applyAlignment="1" applyProtection="1">
      <alignment horizontal="left" vertical="top"/>
    </xf>
    <xf numFmtId="1" fontId="20" fillId="0" borderId="0" xfId="10" applyNumberFormat="1" applyFont="1" applyBorder="1" applyAlignment="1" applyProtection="1">
      <alignment horizontal="right"/>
    </xf>
    <xf numFmtId="0" fontId="18" fillId="0" borderId="0" xfId="10" applyFont="1" applyBorder="1" applyAlignment="1" applyProtection="1">
      <alignment horizontal="left" vertical="top"/>
    </xf>
    <xf numFmtId="0" fontId="17" fillId="0" borderId="0" xfId="10" applyFont="1" applyFill="1" applyBorder="1" applyAlignment="1" applyProtection="1">
      <alignment horizontal="right" wrapText="1"/>
    </xf>
    <xf numFmtId="0" fontId="21" fillId="0" borderId="0" xfId="10" applyFont="1" applyFill="1" applyBorder="1" applyAlignment="1" applyProtection="1">
      <alignment horizontal="left" vertical="top" wrapText="1"/>
    </xf>
    <xf numFmtId="0" fontId="17" fillId="0" borderId="0" xfId="10" applyFont="1" applyFill="1" applyBorder="1" applyAlignment="1" applyProtection="1"/>
    <xf numFmtId="0" fontId="21" fillId="0" borderId="0" xfId="10" applyFont="1" applyFill="1" applyBorder="1" applyAlignment="1" applyProtection="1">
      <alignment wrapText="1"/>
    </xf>
    <xf numFmtId="0" fontId="17" fillId="0" borderId="0" xfId="10" applyFont="1" applyFill="1" applyBorder="1" applyAlignment="1" applyProtection="1">
      <alignment vertical="top" wrapText="1"/>
    </xf>
    <xf numFmtId="4" fontId="17" fillId="0" borderId="0" xfId="8" applyNumberFormat="1" applyFont="1" applyFill="1" applyBorder="1" applyAlignment="1" applyProtection="1">
      <alignment horizontal="right"/>
    </xf>
    <xf numFmtId="0" fontId="17" fillId="0" borderId="0" xfId="8" applyFont="1" applyFill="1" applyBorder="1" applyAlignment="1" applyProtection="1">
      <alignment horizontal="left" vertical="top"/>
    </xf>
    <xf numFmtId="0" fontId="17" fillId="0" borderId="0" xfId="8" applyFont="1" applyFill="1" applyBorder="1" applyAlignment="1" applyProtection="1">
      <alignment vertical="top" wrapText="1"/>
    </xf>
    <xf numFmtId="0" fontId="17" fillId="0" borderId="0" xfId="8" applyFont="1" applyFill="1" applyBorder="1" applyAlignment="1" applyProtection="1">
      <alignment horizontal="right"/>
    </xf>
    <xf numFmtId="1" fontId="19" fillId="0" borderId="0" xfId="8" applyNumberFormat="1" applyFont="1" applyBorder="1" applyAlignment="1" applyProtection="1">
      <alignment horizontal="right"/>
    </xf>
    <xf numFmtId="0" fontId="17" fillId="0" borderId="0" xfId="8" applyFont="1" applyBorder="1" applyAlignment="1" applyProtection="1">
      <alignment horizontal="left" vertical="top"/>
    </xf>
    <xf numFmtId="0" fontId="18" fillId="0" borderId="0" xfId="10" applyFont="1" applyFill="1" applyBorder="1" applyAlignment="1" applyProtection="1">
      <alignment vertical="top" wrapText="1"/>
    </xf>
    <xf numFmtId="0" fontId="17" fillId="0" borderId="0" xfId="8" applyFont="1" applyFill="1" applyAlignment="1" applyProtection="1">
      <alignment horizontal="left" vertical="top" wrapText="1"/>
    </xf>
    <xf numFmtId="0" fontId="17" fillId="0" borderId="0" xfId="8" applyFont="1" applyFill="1" applyAlignment="1" applyProtection="1">
      <alignment horizontal="right"/>
    </xf>
    <xf numFmtId="4" fontId="17" fillId="0" borderId="0" xfId="8" applyNumberFormat="1" applyFont="1" applyFill="1" applyAlignment="1" applyProtection="1">
      <alignment horizontal="right"/>
    </xf>
    <xf numFmtId="0" fontId="17" fillId="0" borderId="0" xfId="8" applyFont="1" applyAlignment="1" applyProtection="1">
      <alignment horizontal="left" vertical="top"/>
    </xf>
    <xf numFmtId="0" fontId="17" fillId="0" borderId="0" xfId="8" applyFont="1" applyFill="1" applyAlignment="1" applyProtection="1">
      <alignment horizontal="left" vertical="top"/>
    </xf>
    <xf numFmtId="0" fontId="18" fillId="0" borderId="6" xfId="8" applyFont="1" applyFill="1" applyBorder="1" applyAlignment="1" applyProtection="1">
      <alignment horizontal="left" vertical="top"/>
    </xf>
    <xf numFmtId="0" fontId="18" fillId="0" borderId="6" xfId="8" applyFont="1" applyFill="1" applyBorder="1" applyAlignment="1" applyProtection="1">
      <alignment horizontal="center"/>
    </xf>
    <xf numFmtId="4" fontId="18" fillId="0" borderId="6" xfId="8" applyNumberFormat="1" applyFont="1" applyFill="1" applyBorder="1" applyAlignment="1" applyProtection="1">
      <alignment horizontal="right"/>
    </xf>
    <xf numFmtId="0" fontId="18" fillId="0" borderId="0" xfId="8" applyFont="1" applyAlignment="1" applyProtection="1">
      <alignment horizontal="left" vertical="top"/>
    </xf>
    <xf numFmtId="49" fontId="18" fillId="0" borderId="0" xfId="8" applyNumberFormat="1" applyFont="1" applyFill="1" applyBorder="1" applyAlignment="1" applyProtection="1">
      <alignment horizontal="left" vertical="top"/>
    </xf>
    <xf numFmtId="4" fontId="18" fillId="0" borderId="0" xfId="8" applyNumberFormat="1" applyFont="1" applyFill="1" applyAlignment="1" applyProtection="1">
      <alignment horizontal="left"/>
    </xf>
    <xf numFmtId="4" fontId="18" fillId="0" borderId="0" xfId="8" applyNumberFormat="1" applyFont="1" applyFill="1" applyAlignment="1" applyProtection="1">
      <alignment horizontal="right"/>
    </xf>
    <xf numFmtId="49" fontId="18" fillId="0" borderId="1" xfId="8" applyNumberFormat="1" applyFont="1" applyFill="1" applyBorder="1" applyAlignment="1" applyProtection="1">
      <alignment horizontal="left" vertical="top"/>
    </xf>
    <xf numFmtId="4" fontId="18" fillId="0" borderId="1" xfId="8" applyNumberFormat="1" applyFont="1" applyFill="1" applyBorder="1" applyAlignment="1" applyProtection="1">
      <alignment horizontal="left"/>
    </xf>
    <xf numFmtId="4" fontId="18" fillId="0" borderId="1" xfId="8" applyNumberFormat="1" applyFont="1" applyFill="1" applyBorder="1" applyAlignment="1" applyProtection="1">
      <alignment horizontal="right"/>
    </xf>
    <xf numFmtId="0" fontId="17" fillId="0" borderId="0" xfId="8" applyFont="1" applyFill="1" applyAlignment="1" applyProtection="1">
      <alignment horizontal="center"/>
    </xf>
    <xf numFmtId="49" fontId="18" fillId="0" borderId="6" xfId="8" applyNumberFormat="1" applyFont="1" applyFill="1" applyBorder="1" applyAlignment="1" applyProtection="1">
      <alignment horizontal="left" vertical="top"/>
    </xf>
    <xf numFmtId="49" fontId="17" fillId="0" borderId="0" xfId="8" applyNumberFormat="1" applyFont="1" applyFill="1" applyAlignment="1" applyProtection="1">
      <alignment horizontal="left" vertical="top"/>
    </xf>
    <xf numFmtId="49" fontId="17" fillId="0" borderId="1" xfId="8" applyNumberFormat="1" applyFont="1" applyFill="1" applyBorder="1" applyAlignment="1" applyProtection="1">
      <alignment horizontal="left" vertical="top"/>
    </xf>
    <xf numFmtId="0" fontId="18" fillId="0" borderId="1" xfId="8" applyFont="1" applyFill="1" applyBorder="1" applyAlignment="1" applyProtection="1">
      <alignment horizontal="left" vertical="top"/>
    </xf>
    <xf numFmtId="0" fontId="18" fillId="0" borderId="1" xfId="8" applyFont="1" applyFill="1" applyBorder="1" applyAlignment="1" applyProtection="1">
      <alignment horizontal="center"/>
    </xf>
    <xf numFmtId="49" fontId="17" fillId="0" borderId="0" xfId="8" applyNumberFormat="1" applyFont="1" applyFill="1" applyBorder="1" applyAlignment="1" applyProtection="1">
      <alignment horizontal="left" vertical="top"/>
    </xf>
    <xf numFmtId="4" fontId="17" fillId="0" borderId="0" xfId="8" applyNumberFormat="1" applyFont="1" applyFill="1" applyAlignment="1" applyProtection="1">
      <alignment horizontal="right"/>
      <protection locked="0"/>
    </xf>
    <xf numFmtId="4" fontId="17" fillId="5" borderId="0" xfId="8" applyNumberFormat="1" applyFont="1" applyFill="1" applyBorder="1" applyAlignment="1" applyProtection="1">
      <alignment horizontal="right"/>
      <protection locked="0"/>
    </xf>
    <xf numFmtId="4" fontId="17" fillId="5" borderId="0" xfId="8" applyNumberFormat="1" applyFont="1" applyFill="1" applyAlignment="1" applyProtection="1">
      <alignment horizontal="right"/>
      <protection locked="0"/>
    </xf>
    <xf numFmtId="1" fontId="19" fillId="0" borderId="0" xfId="8" applyNumberFormat="1" applyFont="1" applyAlignment="1" applyProtection="1">
      <alignment horizontal="right"/>
    </xf>
    <xf numFmtId="0" fontId="17" fillId="0" borderId="0" xfId="8" applyFont="1" applyFill="1" applyAlignment="1" applyProtection="1">
      <alignment horizontal="left"/>
    </xf>
    <xf numFmtId="0" fontId="18" fillId="0" borderId="0" xfId="8" applyFont="1" applyFill="1" applyAlignment="1" applyProtection="1">
      <alignment horizontal="right"/>
    </xf>
    <xf numFmtId="0" fontId="18" fillId="0" borderId="0" xfId="8" applyFont="1" applyFill="1" applyBorder="1" applyAlignment="1" applyProtection="1">
      <alignment horizontal="left" vertical="top"/>
    </xf>
    <xf numFmtId="0" fontId="18" fillId="0" borderId="0" xfId="8" applyFont="1" applyFill="1" applyBorder="1" applyAlignment="1" applyProtection="1">
      <alignment horizontal="right"/>
    </xf>
    <xf numFmtId="4" fontId="18" fillId="0" borderId="0" xfId="8" applyNumberFormat="1" applyFont="1" applyFill="1" applyBorder="1" applyAlignment="1" applyProtection="1">
      <alignment horizontal="right"/>
    </xf>
    <xf numFmtId="0" fontId="18" fillId="0" borderId="0" xfId="8" applyFont="1" applyFill="1" applyBorder="1" applyAlignment="1" applyProtection="1">
      <alignment horizontal="left" vertical="top" indent="2"/>
    </xf>
    <xf numFmtId="169" fontId="18" fillId="0" borderId="0" xfId="8" applyNumberFormat="1" applyFont="1" applyFill="1" applyBorder="1" applyAlignment="1" applyProtection="1">
      <alignment horizontal="right"/>
    </xf>
    <xf numFmtId="0" fontId="12" fillId="0" borderId="0" xfId="8" applyProtection="1"/>
    <xf numFmtId="0" fontId="18" fillId="0" borderId="1" xfId="8" applyFont="1" applyFill="1" applyBorder="1" applyAlignment="1" applyProtection="1">
      <alignment horizontal="right"/>
    </xf>
    <xf numFmtId="0" fontId="17" fillId="2" borderId="8" xfId="8" applyFont="1" applyFill="1" applyBorder="1" applyAlignment="1" applyProtection="1">
      <alignment horizontal="left" vertical="center" wrapText="1"/>
    </xf>
    <xf numFmtId="0" fontId="17" fillId="2" borderId="9" xfId="8" applyFont="1" applyFill="1" applyBorder="1" applyAlignment="1" applyProtection="1">
      <alignment horizontal="left" vertical="center" wrapText="1"/>
    </xf>
    <xf numFmtId="0" fontId="17" fillId="2" borderId="9" xfId="8" applyFont="1" applyFill="1" applyBorder="1" applyAlignment="1" applyProtection="1">
      <alignment horizontal="right" vertical="center" wrapText="1"/>
    </xf>
    <xf numFmtId="4" fontId="17" fillId="2" borderId="9" xfId="8" applyNumberFormat="1" applyFont="1" applyFill="1" applyBorder="1" applyAlignment="1" applyProtection="1">
      <alignment horizontal="right" vertical="center" wrapText="1"/>
    </xf>
    <xf numFmtId="4" fontId="17" fillId="2" borderId="10" xfId="8" applyNumberFormat="1" applyFont="1" applyFill="1" applyBorder="1" applyAlignment="1" applyProtection="1">
      <alignment horizontal="right" vertical="center" wrapText="1"/>
    </xf>
    <xf numFmtId="0" fontId="17" fillId="0" borderId="0" xfId="8" applyFont="1" applyFill="1" applyBorder="1" applyAlignment="1" applyProtection="1">
      <alignment horizontal="left" vertical="center" wrapText="1"/>
    </xf>
    <xf numFmtId="0" fontId="17" fillId="0" borderId="0" xfId="8" applyFont="1" applyFill="1" applyBorder="1" applyAlignment="1" applyProtection="1">
      <alignment horizontal="right" vertical="center" wrapText="1"/>
    </xf>
    <xf numFmtId="4" fontId="17" fillId="0" borderId="0" xfId="8" applyNumberFormat="1" applyFont="1" applyFill="1" applyBorder="1" applyAlignment="1" applyProtection="1">
      <alignment horizontal="right" vertical="center" wrapText="1"/>
    </xf>
    <xf numFmtId="0" fontId="18" fillId="0" borderId="6" xfId="8" applyFont="1" applyFill="1" applyBorder="1" applyAlignment="1" applyProtection="1">
      <alignment horizontal="right"/>
    </xf>
    <xf numFmtId="0" fontId="17" fillId="0" borderId="0" xfId="8" applyFont="1" applyFill="1" applyAlignment="1" applyProtection="1">
      <alignment horizontal="right" wrapText="1"/>
    </xf>
    <xf numFmtId="0" fontId="21" fillId="0" borderId="0" xfId="8" applyFont="1" applyFill="1" applyAlignment="1" applyProtection="1">
      <alignment horizontal="left" vertical="top" wrapText="1"/>
    </xf>
    <xf numFmtId="0" fontId="17" fillId="0" borderId="0" xfId="8" applyFont="1" applyFill="1" applyAlignment="1" applyProtection="1"/>
    <xf numFmtId="0" fontId="21" fillId="0" borderId="0" xfId="8" applyFont="1" applyFill="1" applyAlignment="1" applyProtection="1">
      <alignment wrapText="1"/>
    </xf>
    <xf numFmtId="0" fontId="17" fillId="0" borderId="0" xfId="8" applyFont="1" applyAlignment="1" applyProtection="1">
      <alignment horizontal="left" vertical="top" wrapText="1"/>
    </xf>
    <xf numFmtId="0" fontId="17" fillId="0" borderId="0" xfId="8" applyFont="1" applyFill="1" applyAlignment="1" applyProtection="1">
      <alignment vertical="top" wrapText="1"/>
    </xf>
    <xf numFmtId="0" fontId="18" fillId="0" borderId="0" xfId="8" applyFont="1" applyFill="1" applyAlignment="1" applyProtection="1">
      <alignment horizontal="left" vertical="top" wrapText="1"/>
    </xf>
    <xf numFmtId="0" fontId="0" fillId="7" borderId="0" xfId="0" applyFill="1" applyProtection="1">
      <alignment vertical="top" wrapText="1"/>
    </xf>
    <xf numFmtId="0" fontId="7" fillId="7" borderId="0" xfId="0" applyFont="1" applyFill="1" applyAlignment="1" applyProtection="1">
      <alignment horizontal="center"/>
    </xf>
    <xf numFmtId="4" fontId="7" fillId="7" borderId="0" xfId="0" applyNumberFormat="1" applyFont="1" applyFill="1" applyAlignment="1" applyProtection="1">
      <alignment horizontal="right"/>
    </xf>
    <xf numFmtId="4" fontId="7" fillId="7" borderId="0" xfId="0" applyNumberFormat="1" applyFont="1" applyFill="1" applyAlignment="1" applyProtection="1">
      <alignment horizontal="right"/>
      <protection locked="0"/>
    </xf>
    <xf numFmtId="0" fontId="7" fillId="7" borderId="0" xfId="0" applyFont="1" applyFill="1" applyAlignment="1" applyProtection="1">
      <alignment horizontal="left"/>
    </xf>
    <xf numFmtId="4" fontId="7" fillId="7" borderId="0" xfId="0" applyNumberFormat="1" applyFont="1" applyFill="1" applyAlignment="1" applyProtection="1">
      <alignment wrapText="1"/>
    </xf>
    <xf numFmtId="4" fontId="7" fillId="7" borderId="0" xfId="0" applyNumberFormat="1" applyFont="1" applyFill="1" applyAlignment="1" applyProtection="1">
      <alignment wrapText="1"/>
      <protection locked="0"/>
    </xf>
    <xf numFmtId="4" fontId="17" fillId="7" borderId="0" xfId="10" applyNumberFormat="1" applyFont="1" applyFill="1" applyBorder="1" applyAlignment="1" applyProtection="1">
      <alignment horizontal="right"/>
      <protection locked="0"/>
    </xf>
    <xf numFmtId="49" fontId="17" fillId="7" borderId="0" xfId="10" applyNumberFormat="1" applyFont="1" applyFill="1" applyBorder="1" applyAlignment="1" applyProtection="1">
      <alignment horizontal="left" vertical="top"/>
    </xf>
    <xf numFmtId="0" fontId="17" fillId="7" borderId="0" xfId="10" applyFont="1" applyFill="1" applyBorder="1" applyAlignment="1" applyProtection="1">
      <alignment horizontal="left" vertical="top" wrapText="1"/>
    </xf>
    <xf numFmtId="0" fontId="17" fillId="7" borderId="0" xfId="10" applyFont="1" applyFill="1" applyBorder="1" applyAlignment="1" applyProtection="1">
      <alignment horizontal="right"/>
    </xf>
    <xf numFmtId="4" fontId="17" fillId="7" borderId="0" xfId="10" applyNumberFormat="1" applyFont="1" applyFill="1" applyBorder="1" applyAlignment="1" applyProtection="1">
      <alignment horizontal="right"/>
    </xf>
    <xf numFmtId="0" fontId="17" fillId="7" borderId="0" xfId="10" applyFont="1" applyFill="1" applyBorder="1" applyAlignment="1" applyProtection="1">
      <alignment horizontal="right" wrapText="1"/>
    </xf>
    <xf numFmtId="49" fontId="17" fillId="7" borderId="0" xfId="8" applyNumberFormat="1" applyFont="1" applyFill="1" applyAlignment="1" applyProtection="1">
      <alignment horizontal="left" vertical="top"/>
    </xf>
    <xf numFmtId="0" fontId="17" fillId="7" borderId="0" xfId="8" applyFont="1" applyFill="1" applyAlignment="1" applyProtection="1">
      <alignment horizontal="left" vertical="top" wrapText="1"/>
    </xf>
    <xf numFmtId="0" fontId="17" fillId="7" borderId="0" xfId="8" applyFont="1" applyFill="1" applyAlignment="1" applyProtection="1">
      <alignment horizontal="right"/>
    </xf>
    <xf numFmtId="4" fontId="17" fillId="7" borderId="0" xfId="8" applyNumberFormat="1" applyFont="1" applyFill="1" applyAlignment="1" applyProtection="1">
      <alignment horizontal="right"/>
    </xf>
    <xf numFmtId="4" fontId="17" fillId="7" borderId="0" xfId="8" applyNumberFormat="1" applyFont="1" applyFill="1" applyAlignment="1" applyProtection="1">
      <alignment horizontal="right"/>
      <protection locked="0"/>
    </xf>
    <xf numFmtId="0" fontId="17" fillId="7" borderId="0" xfId="8" applyFont="1" applyFill="1" applyAlignment="1" applyProtection="1">
      <alignment horizontal="right" wrapText="1"/>
    </xf>
    <xf numFmtId="49" fontId="17" fillId="8" borderId="0" xfId="8" applyNumberFormat="1" applyFont="1" applyFill="1" applyAlignment="1" applyProtection="1">
      <alignment horizontal="left" vertical="top"/>
    </xf>
    <xf numFmtId="0" fontId="17" fillId="8" borderId="0" xfId="8" applyFont="1" applyFill="1" applyAlignment="1" applyProtection="1">
      <alignment horizontal="left" vertical="top" wrapText="1"/>
    </xf>
    <xf numFmtId="0" fontId="17" fillId="8" borderId="0" xfId="8" applyFont="1" applyFill="1" applyAlignment="1" applyProtection="1">
      <alignment horizontal="right"/>
    </xf>
    <xf numFmtId="4" fontId="17" fillId="8" borderId="0" xfId="8" applyNumberFormat="1" applyFont="1" applyFill="1" applyAlignment="1" applyProtection="1">
      <alignment horizontal="right"/>
    </xf>
    <xf numFmtId="0" fontId="36" fillId="6" borderId="0" xfId="0" applyFont="1" applyFill="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18" fillId="5" borderId="0" xfId="10" applyFont="1" applyFill="1" applyBorder="1" applyAlignment="1" applyProtection="1">
      <alignment horizontal="center" vertical="center"/>
      <protection locked="0"/>
    </xf>
    <xf numFmtId="0" fontId="17" fillId="5" borderId="0" xfId="10" applyFont="1" applyFill="1" applyBorder="1" applyAlignment="1" applyProtection="1">
      <alignment horizontal="center" vertical="center"/>
      <protection locked="0"/>
    </xf>
    <xf numFmtId="169" fontId="18" fillId="0" borderId="0" xfId="10" applyNumberFormat="1" applyFont="1" applyFill="1" applyBorder="1" applyAlignment="1" applyProtection="1">
      <alignment horizontal="right" wrapText="1"/>
    </xf>
    <xf numFmtId="0" fontId="18" fillId="0" borderId="0" xfId="10" applyFont="1" applyFill="1" applyBorder="1" applyAlignment="1" applyProtection="1">
      <alignment horizontal="right"/>
    </xf>
    <xf numFmtId="169" fontId="18" fillId="0" borderId="0" xfId="10" applyNumberFormat="1" applyFont="1" applyFill="1" applyBorder="1" applyAlignment="1" applyProtection="1">
      <alignment horizontal="right"/>
    </xf>
    <xf numFmtId="4" fontId="18" fillId="0" borderId="0" xfId="10" applyNumberFormat="1" applyFont="1" applyFill="1" applyBorder="1" applyAlignment="1" applyProtection="1">
      <alignment horizontal="right"/>
    </xf>
    <xf numFmtId="169" fontId="18" fillId="0" borderId="1" xfId="10" applyNumberFormat="1" applyFont="1" applyFill="1" applyBorder="1" applyAlignment="1" applyProtection="1">
      <alignment horizontal="right"/>
    </xf>
    <xf numFmtId="0" fontId="18" fillId="0" borderId="1" xfId="10" applyFont="1" applyFill="1" applyBorder="1" applyAlignment="1" applyProtection="1">
      <alignment horizontal="right"/>
    </xf>
    <xf numFmtId="169" fontId="18" fillId="0" borderId="0" xfId="8" applyNumberFormat="1" applyFont="1" applyFill="1" applyBorder="1" applyAlignment="1" applyProtection="1">
      <alignment horizontal="right" wrapText="1"/>
    </xf>
    <xf numFmtId="0" fontId="18" fillId="0" borderId="0" xfId="8" applyFont="1" applyFill="1" applyBorder="1" applyAlignment="1" applyProtection="1">
      <alignment horizontal="right"/>
    </xf>
    <xf numFmtId="169" fontId="18" fillId="0" borderId="1" xfId="8" applyNumberFormat="1" applyFont="1" applyFill="1" applyBorder="1" applyAlignment="1" applyProtection="1">
      <alignment horizontal="right"/>
    </xf>
    <xf numFmtId="0" fontId="18" fillId="0" borderId="1" xfId="8" applyFont="1" applyFill="1" applyBorder="1" applyAlignment="1" applyProtection="1">
      <alignment horizontal="right"/>
    </xf>
    <xf numFmtId="169" fontId="18" fillId="0" borderId="0" xfId="8" applyNumberFormat="1" applyFont="1" applyFill="1" applyBorder="1" applyAlignment="1" applyProtection="1">
      <alignment horizontal="right"/>
    </xf>
    <xf numFmtId="4" fontId="18" fillId="0" borderId="0" xfId="8" applyNumberFormat="1" applyFont="1" applyFill="1" applyBorder="1" applyAlignment="1" applyProtection="1">
      <alignment horizontal="right"/>
    </xf>
    <xf numFmtId="0" fontId="24" fillId="0" borderId="11" xfId="10" applyFont="1" applyBorder="1" applyAlignment="1" applyProtection="1">
      <alignment horizontal="center"/>
    </xf>
    <xf numFmtId="0" fontId="24" fillId="0" borderId="12" xfId="10" applyFont="1" applyBorder="1" applyAlignment="1" applyProtection="1">
      <alignment horizontal="center"/>
    </xf>
    <xf numFmtId="0" fontId="24" fillId="0" borderId="13" xfId="10" applyFont="1" applyBorder="1" applyAlignment="1" applyProtection="1">
      <alignment horizontal="center"/>
    </xf>
    <xf numFmtId="0" fontId="23" fillId="3" borderId="14" xfId="10" applyFont="1" applyFill="1" applyBorder="1" applyAlignment="1" applyProtection="1">
      <alignment horizontal="center"/>
    </xf>
    <xf numFmtId="0" fontId="23" fillId="3" borderId="3" xfId="10" applyFont="1" applyFill="1" applyBorder="1" applyAlignment="1" applyProtection="1">
      <alignment horizontal="center"/>
    </xf>
    <xf numFmtId="0" fontId="18" fillId="8" borderId="0" xfId="8" applyFont="1" applyFill="1" applyAlignment="1" applyProtection="1">
      <alignment vertical="top" wrapText="1"/>
    </xf>
    <xf numFmtId="0" fontId="17" fillId="8" borderId="0" xfId="8" applyFont="1" applyFill="1" applyAlignment="1" applyProtection="1">
      <alignment horizontal="left" vertical="top"/>
    </xf>
    <xf numFmtId="0" fontId="17" fillId="8" borderId="0" xfId="8" applyFont="1" applyFill="1" applyAlignment="1" applyProtection="1">
      <alignment vertical="top" wrapText="1"/>
    </xf>
    <xf numFmtId="4" fontId="17" fillId="8" borderId="0" xfId="8" applyNumberFormat="1" applyFont="1" applyFill="1" applyAlignment="1" applyProtection="1">
      <alignment horizontal="right"/>
      <protection locked="0"/>
    </xf>
  </cellXfs>
  <cellStyles count="12">
    <cellStyle name="Date" xfId="1"/>
    <cellStyle name="Fixed" xfId="2"/>
    <cellStyle name="Heading1" xfId="3"/>
    <cellStyle name="Heading2" xfId="4"/>
    <cellStyle name="Navadno" xfId="0" builtinId="0" customBuiltin="1"/>
    <cellStyle name="Navadno 2" xfId="8"/>
    <cellStyle name="Navadno 2 2" xfId="10"/>
    <cellStyle name="Normal_JN_22grad05_vevce_KA" xfId="5"/>
    <cellStyle name="popis_Besedilo" xfId="7"/>
    <cellStyle name="Total" xfId="6"/>
    <cellStyle name="Valuta 2" xfId="9"/>
    <cellStyle name="Vejica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lp\dokumenti\My%20Documents\Delo%20Hidroin&#382;eniring\Klini&#269;ni%20center\Projekt\Predra&#269;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TRUŠKA II"/>
      <sheetName val="Module1"/>
    </sheetNames>
    <sheetDataSet>
      <sheetData sheetId="0" refreshError="1"/>
      <sheetData sheetId="1">
        <row r="27">
          <cell r="H27">
            <v>9542903.1697991695</v>
          </cell>
        </row>
      </sheetData>
      <sheetData sheetId="2"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S33"/>
  <sheetViews>
    <sheetView view="pageBreakPreview" zoomScaleNormal="100" zoomScaleSheetLayoutView="100" workbookViewId="0">
      <selection activeCell="E25" sqref="E25"/>
    </sheetView>
  </sheetViews>
  <sheetFormatPr defaultRowHeight="12.75" x14ac:dyDescent="0.2"/>
  <cols>
    <col min="1" max="1" width="20.7109375" style="18" customWidth="1"/>
    <col min="2" max="2" width="18" style="18" customWidth="1"/>
    <col min="3" max="4" width="15.5703125" style="18" customWidth="1"/>
    <col min="5" max="5" width="12.140625" style="18" bestFit="1" customWidth="1"/>
    <col min="6" max="6" width="10.7109375" style="18" customWidth="1"/>
    <col min="7" max="7" width="20.7109375" style="18" customWidth="1"/>
    <col min="8" max="256" width="9.140625" style="18"/>
    <col min="257" max="257" width="20.7109375" style="18" customWidth="1"/>
    <col min="258" max="258" width="18" style="18" customWidth="1"/>
    <col min="259" max="260" width="15.5703125" style="18" customWidth="1"/>
    <col min="261" max="261" width="12.140625" style="18" bestFit="1" customWidth="1"/>
    <col min="262" max="262" width="10.7109375" style="18" customWidth="1"/>
    <col min="263" max="263" width="20.7109375" style="18" customWidth="1"/>
    <col min="264" max="512" width="9.140625" style="18"/>
    <col min="513" max="513" width="20.7109375" style="18" customWidth="1"/>
    <col min="514" max="514" width="18" style="18" customWidth="1"/>
    <col min="515" max="516" width="15.5703125" style="18" customWidth="1"/>
    <col min="517" max="517" width="12.140625" style="18" bestFit="1" customWidth="1"/>
    <col min="518" max="518" width="10.7109375" style="18" customWidth="1"/>
    <col min="519" max="519" width="20.7109375" style="18" customWidth="1"/>
    <col min="520" max="768" width="9.140625" style="18"/>
    <col min="769" max="769" width="20.7109375" style="18" customWidth="1"/>
    <col min="770" max="770" width="18" style="18" customWidth="1"/>
    <col min="771" max="772" width="15.5703125" style="18" customWidth="1"/>
    <col min="773" max="773" width="12.140625" style="18" bestFit="1" customWidth="1"/>
    <col min="774" max="774" width="10.7109375" style="18" customWidth="1"/>
    <col min="775" max="775" width="20.7109375" style="18" customWidth="1"/>
    <col min="776" max="1024" width="9.140625" style="18"/>
    <col min="1025" max="1025" width="20.7109375" style="18" customWidth="1"/>
    <col min="1026" max="1026" width="18" style="18" customWidth="1"/>
    <col min="1027" max="1028" width="15.5703125" style="18" customWidth="1"/>
    <col min="1029" max="1029" width="12.140625" style="18" bestFit="1" customWidth="1"/>
    <col min="1030" max="1030" width="10.7109375" style="18" customWidth="1"/>
    <col min="1031" max="1031" width="20.7109375" style="18" customWidth="1"/>
    <col min="1032" max="1280" width="9.140625" style="18"/>
    <col min="1281" max="1281" width="20.7109375" style="18" customWidth="1"/>
    <col min="1282" max="1282" width="18" style="18" customWidth="1"/>
    <col min="1283" max="1284" width="15.5703125" style="18" customWidth="1"/>
    <col min="1285" max="1285" width="12.140625" style="18" bestFit="1" customWidth="1"/>
    <col min="1286" max="1286" width="10.7109375" style="18" customWidth="1"/>
    <col min="1287" max="1287" width="20.7109375" style="18" customWidth="1"/>
    <col min="1288" max="1536" width="9.140625" style="18"/>
    <col min="1537" max="1537" width="20.7109375" style="18" customWidth="1"/>
    <col min="1538" max="1538" width="18" style="18" customWidth="1"/>
    <col min="1539" max="1540" width="15.5703125" style="18" customWidth="1"/>
    <col min="1541" max="1541" width="12.140625" style="18" bestFit="1" customWidth="1"/>
    <col min="1542" max="1542" width="10.7109375" style="18" customWidth="1"/>
    <col min="1543" max="1543" width="20.7109375" style="18" customWidth="1"/>
    <col min="1544" max="1792" width="9.140625" style="18"/>
    <col min="1793" max="1793" width="20.7109375" style="18" customWidth="1"/>
    <col min="1794" max="1794" width="18" style="18" customWidth="1"/>
    <col min="1795" max="1796" width="15.5703125" style="18" customWidth="1"/>
    <col min="1797" max="1797" width="12.140625" style="18" bestFit="1" customWidth="1"/>
    <col min="1798" max="1798" width="10.7109375" style="18" customWidth="1"/>
    <col min="1799" max="1799" width="20.7109375" style="18" customWidth="1"/>
    <col min="1800" max="2048" width="9.140625" style="18"/>
    <col min="2049" max="2049" width="20.7109375" style="18" customWidth="1"/>
    <col min="2050" max="2050" width="18" style="18" customWidth="1"/>
    <col min="2051" max="2052" width="15.5703125" style="18" customWidth="1"/>
    <col min="2053" max="2053" width="12.140625" style="18" bestFit="1" customWidth="1"/>
    <col min="2054" max="2054" width="10.7109375" style="18" customWidth="1"/>
    <col min="2055" max="2055" width="20.7109375" style="18" customWidth="1"/>
    <col min="2056" max="2304" width="9.140625" style="18"/>
    <col min="2305" max="2305" width="20.7109375" style="18" customWidth="1"/>
    <col min="2306" max="2306" width="18" style="18" customWidth="1"/>
    <col min="2307" max="2308" width="15.5703125" style="18" customWidth="1"/>
    <col min="2309" max="2309" width="12.140625" style="18" bestFit="1" customWidth="1"/>
    <col min="2310" max="2310" width="10.7109375" style="18" customWidth="1"/>
    <col min="2311" max="2311" width="20.7109375" style="18" customWidth="1"/>
    <col min="2312" max="2560" width="9.140625" style="18"/>
    <col min="2561" max="2561" width="20.7109375" style="18" customWidth="1"/>
    <col min="2562" max="2562" width="18" style="18" customWidth="1"/>
    <col min="2563" max="2564" width="15.5703125" style="18" customWidth="1"/>
    <col min="2565" max="2565" width="12.140625" style="18" bestFit="1" customWidth="1"/>
    <col min="2566" max="2566" width="10.7109375" style="18" customWidth="1"/>
    <col min="2567" max="2567" width="20.7109375" style="18" customWidth="1"/>
    <col min="2568" max="2816" width="9.140625" style="18"/>
    <col min="2817" max="2817" width="20.7109375" style="18" customWidth="1"/>
    <col min="2818" max="2818" width="18" style="18" customWidth="1"/>
    <col min="2819" max="2820" width="15.5703125" style="18" customWidth="1"/>
    <col min="2821" max="2821" width="12.140625" style="18" bestFit="1" customWidth="1"/>
    <col min="2822" max="2822" width="10.7109375" style="18" customWidth="1"/>
    <col min="2823" max="2823" width="20.7109375" style="18" customWidth="1"/>
    <col min="2824" max="3072" width="9.140625" style="18"/>
    <col min="3073" max="3073" width="20.7109375" style="18" customWidth="1"/>
    <col min="3074" max="3074" width="18" style="18" customWidth="1"/>
    <col min="3075" max="3076" width="15.5703125" style="18" customWidth="1"/>
    <col min="3077" max="3077" width="12.140625" style="18" bestFit="1" customWidth="1"/>
    <col min="3078" max="3078" width="10.7109375" style="18" customWidth="1"/>
    <col min="3079" max="3079" width="20.7109375" style="18" customWidth="1"/>
    <col min="3080" max="3328" width="9.140625" style="18"/>
    <col min="3329" max="3329" width="20.7109375" style="18" customWidth="1"/>
    <col min="3330" max="3330" width="18" style="18" customWidth="1"/>
    <col min="3331" max="3332" width="15.5703125" style="18" customWidth="1"/>
    <col min="3333" max="3333" width="12.140625" style="18" bestFit="1" customWidth="1"/>
    <col min="3334" max="3334" width="10.7109375" style="18" customWidth="1"/>
    <col min="3335" max="3335" width="20.7109375" style="18" customWidth="1"/>
    <col min="3336" max="3584" width="9.140625" style="18"/>
    <col min="3585" max="3585" width="20.7109375" style="18" customWidth="1"/>
    <col min="3586" max="3586" width="18" style="18" customWidth="1"/>
    <col min="3587" max="3588" width="15.5703125" style="18" customWidth="1"/>
    <col min="3589" max="3589" width="12.140625" style="18" bestFit="1" customWidth="1"/>
    <col min="3590" max="3590" width="10.7109375" style="18" customWidth="1"/>
    <col min="3591" max="3591" width="20.7109375" style="18" customWidth="1"/>
    <col min="3592" max="3840" width="9.140625" style="18"/>
    <col min="3841" max="3841" width="20.7109375" style="18" customWidth="1"/>
    <col min="3842" max="3842" width="18" style="18" customWidth="1"/>
    <col min="3843" max="3844" width="15.5703125" style="18" customWidth="1"/>
    <col min="3845" max="3845" width="12.140625" style="18" bestFit="1" customWidth="1"/>
    <col min="3846" max="3846" width="10.7109375" style="18" customWidth="1"/>
    <col min="3847" max="3847" width="20.7109375" style="18" customWidth="1"/>
    <col min="3848" max="4096" width="9.140625" style="18"/>
    <col min="4097" max="4097" width="20.7109375" style="18" customWidth="1"/>
    <col min="4098" max="4098" width="18" style="18" customWidth="1"/>
    <col min="4099" max="4100" width="15.5703125" style="18" customWidth="1"/>
    <col min="4101" max="4101" width="12.140625" style="18" bestFit="1" customWidth="1"/>
    <col min="4102" max="4102" width="10.7109375" style="18" customWidth="1"/>
    <col min="4103" max="4103" width="20.7109375" style="18" customWidth="1"/>
    <col min="4104" max="4352" width="9.140625" style="18"/>
    <col min="4353" max="4353" width="20.7109375" style="18" customWidth="1"/>
    <col min="4354" max="4354" width="18" style="18" customWidth="1"/>
    <col min="4355" max="4356" width="15.5703125" style="18" customWidth="1"/>
    <col min="4357" max="4357" width="12.140625" style="18" bestFit="1" customWidth="1"/>
    <col min="4358" max="4358" width="10.7109375" style="18" customWidth="1"/>
    <col min="4359" max="4359" width="20.7109375" style="18" customWidth="1"/>
    <col min="4360" max="4608" width="9.140625" style="18"/>
    <col min="4609" max="4609" width="20.7109375" style="18" customWidth="1"/>
    <col min="4610" max="4610" width="18" style="18" customWidth="1"/>
    <col min="4611" max="4612" width="15.5703125" style="18" customWidth="1"/>
    <col min="4613" max="4613" width="12.140625" style="18" bestFit="1" customWidth="1"/>
    <col min="4614" max="4614" width="10.7109375" style="18" customWidth="1"/>
    <col min="4615" max="4615" width="20.7109375" style="18" customWidth="1"/>
    <col min="4616" max="4864" width="9.140625" style="18"/>
    <col min="4865" max="4865" width="20.7109375" style="18" customWidth="1"/>
    <col min="4866" max="4866" width="18" style="18" customWidth="1"/>
    <col min="4867" max="4868" width="15.5703125" style="18" customWidth="1"/>
    <col min="4869" max="4869" width="12.140625" style="18" bestFit="1" customWidth="1"/>
    <col min="4870" max="4870" width="10.7109375" style="18" customWidth="1"/>
    <col min="4871" max="4871" width="20.7109375" style="18" customWidth="1"/>
    <col min="4872" max="5120" width="9.140625" style="18"/>
    <col min="5121" max="5121" width="20.7109375" style="18" customWidth="1"/>
    <col min="5122" max="5122" width="18" style="18" customWidth="1"/>
    <col min="5123" max="5124" width="15.5703125" style="18" customWidth="1"/>
    <col min="5125" max="5125" width="12.140625" style="18" bestFit="1" customWidth="1"/>
    <col min="5126" max="5126" width="10.7109375" style="18" customWidth="1"/>
    <col min="5127" max="5127" width="20.7109375" style="18" customWidth="1"/>
    <col min="5128" max="5376" width="9.140625" style="18"/>
    <col min="5377" max="5377" width="20.7109375" style="18" customWidth="1"/>
    <col min="5378" max="5378" width="18" style="18" customWidth="1"/>
    <col min="5379" max="5380" width="15.5703125" style="18" customWidth="1"/>
    <col min="5381" max="5381" width="12.140625" style="18" bestFit="1" customWidth="1"/>
    <col min="5382" max="5382" width="10.7109375" style="18" customWidth="1"/>
    <col min="5383" max="5383" width="20.7109375" style="18" customWidth="1"/>
    <col min="5384" max="5632" width="9.140625" style="18"/>
    <col min="5633" max="5633" width="20.7109375" style="18" customWidth="1"/>
    <col min="5634" max="5634" width="18" style="18" customWidth="1"/>
    <col min="5635" max="5636" width="15.5703125" style="18" customWidth="1"/>
    <col min="5637" max="5637" width="12.140625" style="18" bestFit="1" customWidth="1"/>
    <col min="5638" max="5638" width="10.7109375" style="18" customWidth="1"/>
    <col min="5639" max="5639" width="20.7109375" style="18" customWidth="1"/>
    <col min="5640" max="5888" width="9.140625" style="18"/>
    <col min="5889" max="5889" width="20.7109375" style="18" customWidth="1"/>
    <col min="5890" max="5890" width="18" style="18" customWidth="1"/>
    <col min="5891" max="5892" width="15.5703125" style="18" customWidth="1"/>
    <col min="5893" max="5893" width="12.140625" style="18" bestFit="1" customWidth="1"/>
    <col min="5894" max="5894" width="10.7109375" style="18" customWidth="1"/>
    <col min="5895" max="5895" width="20.7109375" style="18" customWidth="1"/>
    <col min="5896" max="6144" width="9.140625" style="18"/>
    <col min="6145" max="6145" width="20.7109375" style="18" customWidth="1"/>
    <col min="6146" max="6146" width="18" style="18" customWidth="1"/>
    <col min="6147" max="6148" width="15.5703125" style="18" customWidth="1"/>
    <col min="6149" max="6149" width="12.140625" style="18" bestFit="1" customWidth="1"/>
    <col min="6150" max="6150" width="10.7109375" style="18" customWidth="1"/>
    <col min="6151" max="6151" width="20.7109375" style="18" customWidth="1"/>
    <col min="6152" max="6400" width="9.140625" style="18"/>
    <col min="6401" max="6401" width="20.7109375" style="18" customWidth="1"/>
    <col min="6402" max="6402" width="18" style="18" customWidth="1"/>
    <col min="6403" max="6404" width="15.5703125" style="18" customWidth="1"/>
    <col min="6405" max="6405" width="12.140625" style="18" bestFit="1" customWidth="1"/>
    <col min="6406" max="6406" width="10.7109375" style="18" customWidth="1"/>
    <col min="6407" max="6407" width="20.7109375" style="18" customWidth="1"/>
    <col min="6408" max="6656" width="9.140625" style="18"/>
    <col min="6657" max="6657" width="20.7109375" style="18" customWidth="1"/>
    <col min="6658" max="6658" width="18" style="18" customWidth="1"/>
    <col min="6659" max="6660" width="15.5703125" style="18" customWidth="1"/>
    <col min="6661" max="6661" width="12.140625" style="18" bestFit="1" customWidth="1"/>
    <col min="6662" max="6662" width="10.7109375" style="18" customWidth="1"/>
    <col min="6663" max="6663" width="20.7109375" style="18" customWidth="1"/>
    <col min="6664" max="6912" width="9.140625" style="18"/>
    <col min="6913" max="6913" width="20.7109375" style="18" customWidth="1"/>
    <col min="6914" max="6914" width="18" style="18" customWidth="1"/>
    <col min="6915" max="6916" width="15.5703125" style="18" customWidth="1"/>
    <col min="6917" max="6917" width="12.140625" style="18" bestFit="1" customWidth="1"/>
    <col min="6918" max="6918" width="10.7109375" style="18" customWidth="1"/>
    <col min="6919" max="6919" width="20.7109375" style="18" customWidth="1"/>
    <col min="6920" max="7168" width="9.140625" style="18"/>
    <col min="7169" max="7169" width="20.7109375" style="18" customWidth="1"/>
    <col min="7170" max="7170" width="18" style="18" customWidth="1"/>
    <col min="7171" max="7172" width="15.5703125" style="18" customWidth="1"/>
    <col min="7173" max="7173" width="12.140625" style="18" bestFit="1" customWidth="1"/>
    <col min="7174" max="7174" width="10.7109375" style="18" customWidth="1"/>
    <col min="7175" max="7175" width="20.7109375" style="18" customWidth="1"/>
    <col min="7176" max="7424" width="9.140625" style="18"/>
    <col min="7425" max="7425" width="20.7109375" style="18" customWidth="1"/>
    <col min="7426" max="7426" width="18" style="18" customWidth="1"/>
    <col min="7427" max="7428" width="15.5703125" style="18" customWidth="1"/>
    <col min="7429" max="7429" width="12.140625" style="18" bestFit="1" customWidth="1"/>
    <col min="7430" max="7430" width="10.7109375" style="18" customWidth="1"/>
    <col min="7431" max="7431" width="20.7109375" style="18" customWidth="1"/>
    <col min="7432" max="7680" width="9.140625" style="18"/>
    <col min="7681" max="7681" width="20.7109375" style="18" customWidth="1"/>
    <col min="7682" max="7682" width="18" style="18" customWidth="1"/>
    <col min="7683" max="7684" width="15.5703125" style="18" customWidth="1"/>
    <col min="7685" max="7685" width="12.140625" style="18" bestFit="1" customWidth="1"/>
    <col min="7686" max="7686" width="10.7109375" style="18" customWidth="1"/>
    <col min="7687" max="7687" width="20.7109375" style="18" customWidth="1"/>
    <col min="7688" max="7936" width="9.140625" style="18"/>
    <col min="7937" max="7937" width="20.7109375" style="18" customWidth="1"/>
    <col min="7938" max="7938" width="18" style="18" customWidth="1"/>
    <col min="7939" max="7940" width="15.5703125" style="18" customWidth="1"/>
    <col min="7941" max="7941" width="12.140625" style="18" bestFit="1" customWidth="1"/>
    <col min="7942" max="7942" width="10.7109375" style="18" customWidth="1"/>
    <col min="7943" max="7943" width="20.7109375" style="18" customWidth="1"/>
    <col min="7944" max="8192" width="9.140625" style="18"/>
    <col min="8193" max="8193" width="20.7109375" style="18" customWidth="1"/>
    <col min="8194" max="8194" width="18" style="18" customWidth="1"/>
    <col min="8195" max="8196" width="15.5703125" style="18" customWidth="1"/>
    <col min="8197" max="8197" width="12.140625" style="18" bestFit="1" customWidth="1"/>
    <col min="8198" max="8198" width="10.7109375" style="18" customWidth="1"/>
    <col min="8199" max="8199" width="20.7109375" style="18" customWidth="1"/>
    <col min="8200" max="8448" width="9.140625" style="18"/>
    <col min="8449" max="8449" width="20.7109375" style="18" customWidth="1"/>
    <col min="8450" max="8450" width="18" style="18" customWidth="1"/>
    <col min="8451" max="8452" width="15.5703125" style="18" customWidth="1"/>
    <col min="8453" max="8453" width="12.140625" style="18" bestFit="1" customWidth="1"/>
    <col min="8454" max="8454" width="10.7109375" style="18" customWidth="1"/>
    <col min="8455" max="8455" width="20.7109375" style="18" customWidth="1"/>
    <col min="8456" max="8704" width="9.140625" style="18"/>
    <col min="8705" max="8705" width="20.7109375" style="18" customWidth="1"/>
    <col min="8706" max="8706" width="18" style="18" customWidth="1"/>
    <col min="8707" max="8708" width="15.5703125" style="18" customWidth="1"/>
    <col min="8709" max="8709" width="12.140625" style="18" bestFit="1" customWidth="1"/>
    <col min="8710" max="8710" width="10.7109375" style="18" customWidth="1"/>
    <col min="8711" max="8711" width="20.7109375" style="18" customWidth="1"/>
    <col min="8712" max="8960" width="9.140625" style="18"/>
    <col min="8961" max="8961" width="20.7109375" style="18" customWidth="1"/>
    <col min="8962" max="8962" width="18" style="18" customWidth="1"/>
    <col min="8963" max="8964" width="15.5703125" style="18" customWidth="1"/>
    <col min="8965" max="8965" width="12.140625" style="18" bestFit="1" customWidth="1"/>
    <col min="8966" max="8966" width="10.7109375" style="18" customWidth="1"/>
    <col min="8967" max="8967" width="20.7109375" style="18" customWidth="1"/>
    <col min="8968" max="9216" width="9.140625" style="18"/>
    <col min="9217" max="9217" width="20.7109375" style="18" customWidth="1"/>
    <col min="9218" max="9218" width="18" style="18" customWidth="1"/>
    <col min="9219" max="9220" width="15.5703125" style="18" customWidth="1"/>
    <col min="9221" max="9221" width="12.140625" style="18" bestFit="1" customWidth="1"/>
    <col min="9222" max="9222" width="10.7109375" style="18" customWidth="1"/>
    <col min="9223" max="9223" width="20.7109375" style="18" customWidth="1"/>
    <col min="9224" max="9472" width="9.140625" style="18"/>
    <col min="9473" max="9473" width="20.7109375" style="18" customWidth="1"/>
    <col min="9474" max="9474" width="18" style="18" customWidth="1"/>
    <col min="9475" max="9476" width="15.5703125" style="18" customWidth="1"/>
    <col min="9477" max="9477" width="12.140625" style="18" bestFit="1" customWidth="1"/>
    <col min="9478" max="9478" width="10.7109375" style="18" customWidth="1"/>
    <col min="9479" max="9479" width="20.7109375" style="18" customWidth="1"/>
    <col min="9480" max="9728" width="9.140625" style="18"/>
    <col min="9729" max="9729" width="20.7109375" style="18" customWidth="1"/>
    <col min="9730" max="9730" width="18" style="18" customWidth="1"/>
    <col min="9731" max="9732" width="15.5703125" style="18" customWidth="1"/>
    <col min="9733" max="9733" width="12.140625" style="18" bestFit="1" customWidth="1"/>
    <col min="9734" max="9734" width="10.7109375" style="18" customWidth="1"/>
    <col min="9735" max="9735" width="20.7109375" style="18" customWidth="1"/>
    <col min="9736" max="9984" width="9.140625" style="18"/>
    <col min="9985" max="9985" width="20.7109375" style="18" customWidth="1"/>
    <col min="9986" max="9986" width="18" style="18" customWidth="1"/>
    <col min="9987" max="9988" width="15.5703125" style="18" customWidth="1"/>
    <col min="9989" max="9989" width="12.140625" style="18" bestFit="1" customWidth="1"/>
    <col min="9990" max="9990" width="10.7109375" style="18" customWidth="1"/>
    <col min="9991" max="9991" width="20.7109375" style="18" customWidth="1"/>
    <col min="9992" max="10240" width="9.140625" style="18"/>
    <col min="10241" max="10241" width="20.7109375" style="18" customWidth="1"/>
    <col min="10242" max="10242" width="18" style="18" customWidth="1"/>
    <col min="10243" max="10244" width="15.5703125" style="18" customWidth="1"/>
    <col min="10245" max="10245" width="12.140625" style="18" bestFit="1" customWidth="1"/>
    <col min="10246" max="10246" width="10.7109375" style="18" customWidth="1"/>
    <col min="10247" max="10247" width="20.7109375" style="18" customWidth="1"/>
    <col min="10248" max="10496" width="9.140625" style="18"/>
    <col min="10497" max="10497" width="20.7109375" style="18" customWidth="1"/>
    <col min="10498" max="10498" width="18" style="18" customWidth="1"/>
    <col min="10499" max="10500" width="15.5703125" style="18" customWidth="1"/>
    <col min="10501" max="10501" width="12.140625" style="18" bestFit="1" customWidth="1"/>
    <col min="10502" max="10502" width="10.7109375" style="18" customWidth="1"/>
    <col min="10503" max="10503" width="20.7109375" style="18" customWidth="1"/>
    <col min="10504" max="10752" width="9.140625" style="18"/>
    <col min="10753" max="10753" width="20.7109375" style="18" customWidth="1"/>
    <col min="10754" max="10754" width="18" style="18" customWidth="1"/>
    <col min="10755" max="10756" width="15.5703125" style="18" customWidth="1"/>
    <col min="10757" max="10757" width="12.140625" style="18" bestFit="1" customWidth="1"/>
    <col min="10758" max="10758" width="10.7109375" style="18" customWidth="1"/>
    <col min="10759" max="10759" width="20.7109375" style="18" customWidth="1"/>
    <col min="10760" max="11008" width="9.140625" style="18"/>
    <col min="11009" max="11009" width="20.7109375" style="18" customWidth="1"/>
    <col min="11010" max="11010" width="18" style="18" customWidth="1"/>
    <col min="11011" max="11012" width="15.5703125" style="18" customWidth="1"/>
    <col min="11013" max="11013" width="12.140625" style="18" bestFit="1" customWidth="1"/>
    <col min="11014" max="11014" width="10.7109375" style="18" customWidth="1"/>
    <col min="11015" max="11015" width="20.7109375" style="18" customWidth="1"/>
    <col min="11016" max="11264" width="9.140625" style="18"/>
    <col min="11265" max="11265" width="20.7109375" style="18" customWidth="1"/>
    <col min="11266" max="11266" width="18" style="18" customWidth="1"/>
    <col min="11267" max="11268" width="15.5703125" style="18" customWidth="1"/>
    <col min="11269" max="11269" width="12.140625" style="18" bestFit="1" customWidth="1"/>
    <col min="11270" max="11270" width="10.7109375" style="18" customWidth="1"/>
    <col min="11271" max="11271" width="20.7109375" style="18" customWidth="1"/>
    <col min="11272" max="11520" width="9.140625" style="18"/>
    <col min="11521" max="11521" width="20.7109375" style="18" customWidth="1"/>
    <col min="11522" max="11522" width="18" style="18" customWidth="1"/>
    <col min="11523" max="11524" width="15.5703125" style="18" customWidth="1"/>
    <col min="11525" max="11525" width="12.140625" style="18" bestFit="1" customWidth="1"/>
    <col min="11526" max="11526" width="10.7109375" style="18" customWidth="1"/>
    <col min="11527" max="11527" width="20.7109375" style="18" customWidth="1"/>
    <col min="11528" max="11776" width="9.140625" style="18"/>
    <col min="11777" max="11777" width="20.7109375" style="18" customWidth="1"/>
    <col min="11778" max="11778" width="18" style="18" customWidth="1"/>
    <col min="11779" max="11780" width="15.5703125" style="18" customWidth="1"/>
    <col min="11781" max="11781" width="12.140625" style="18" bestFit="1" customWidth="1"/>
    <col min="11782" max="11782" width="10.7109375" style="18" customWidth="1"/>
    <col min="11783" max="11783" width="20.7109375" style="18" customWidth="1"/>
    <col min="11784" max="12032" width="9.140625" style="18"/>
    <col min="12033" max="12033" width="20.7109375" style="18" customWidth="1"/>
    <col min="12034" max="12034" width="18" style="18" customWidth="1"/>
    <col min="12035" max="12036" width="15.5703125" style="18" customWidth="1"/>
    <col min="12037" max="12037" width="12.140625" style="18" bestFit="1" customWidth="1"/>
    <col min="12038" max="12038" width="10.7109375" style="18" customWidth="1"/>
    <col min="12039" max="12039" width="20.7109375" style="18" customWidth="1"/>
    <col min="12040" max="12288" width="9.140625" style="18"/>
    <col min="12289" max="12289" width="20.7109375" style="18" customWidth="1"/>
    <col min="12290" max="12290" width="18" style="18" customWidth="1"/>
    <col min="12291" max="12292" width="15.5703125" style="18" customWidth="1"/>
    <col min="12293" max="12293" width="12.140625" style="18" bestFit="1" customWidth="1"/>
    <col min="12294" max="12294" width="10.7109375" style="18" customWidth="1"/>
    <col min="12295" max="12295" width="20.7109375" style="18" customWidth="1"/>
    <col min="12296" max="12544" width="9.140625" style="18"/>
    <col min="12545" max="12545" width="20.7109375" style="18" customWidth="1"/>
    <col min="12546" max="12546" width="18" style="18" customWidth="1"/>
    <col min="12547" max="12548" width="15.5703125" style="18" customWidth="1"/>
    <col min="12549" max="12549" width="12.140625" style="18" bestFit="1" customWidth="1"/>
    <col min="12550" max="12550" width="10.7109375" style="18" customWidth="1"/>
    <col min="12551" max="12551" width="20.7109375" style="18" customWidth="1"/>
    <col min="12552" max="12800" width="9.140625" style="18"/>
    <col min="12801" max="12801" width="20.7109375" style="18" customWidth="1"/>
    <col min="12802" max="12802" width="18" style="18" customWidth="1"/>
    <col min="12803" max="12804" width="15.5703125" style="18" customWidth="1"/>
    <col min="12805" max="12805" width="12.140625" style="18" bestFit="1" customWidth="1"/>
    <col min="12806" max="12806" width="10.7109375" style="18" customWidth="1"/>
    <col min="12807" max="12807" width="20.7109375" style="18" customWidth="1"/>
    <col min="12808" max="13056" width="9.140625" style="18"/>
    <col min="13057" max="13057" width="20.7109375" style="18" customWidth="1"/>
    <col min="13058" max="13058" width="18" style="18" customWidth="1"/>
    <col min="13059" max="13060" width="15.5703125" style="18" customWidth="1"/>
    <col min="13061" max="13061" width="12.140625" style="18" bestFit="1" customWidth="1"/>
    <col min="13062" max="13062" width="10.7109375" style="18" customWidth="1"/>
    <col min="13063" max="13063" width="20.7109375" style="18" customWidth="1"/>
    <col min="13064" max="13312" width="9.140625" style="18"/>
    <col min="13313" max="13313" width="20.7109375" style="18" customWidth="1"/>
    <col min="13314" max="13314" width="18" style="18" customWidth="1"/>
    <col min="13315" max="13316" width="15.5703125" style="18" customWidth="1"/>
    <col min="13317" max="13317" width="12.140625" style="18" bestFit="1" customWidth="1"/>
    <col min="13318" max="13318" width="10.7109375" style="18" customWidth="1"/>
    <col min="13319" max="13319" width="20.7109375" style="18" customWidth="1"/>
    <col min="13320" max="13568" width="9.140625" style="18"/>
    <col min="13569" max="13569" width="20.7109375" style="18" customWidth="1"/>
    <col min="13570" max="13570" width="18" style="18" customWidth="1"/>
    <col min="13571" max="13572" width="15.5703125" style="18" customWidth="1"/>
    <col min="13573" max="13573" width="12.140625" style="18" bestFit="1" customWidth="1"/>
    <col min="13574" max="13574" width="10.7109375" style="18" customWidth="1"/>
    <col min="13575" max="13575" width="20.7109375" style="18" customWidth="1"/>
    <col min="13576" max="13824" width="9.140625" style="18"/>
    <col min="13825" max="13825" width="20.7109375" style="18" customWidth="1"/>
    <col min="13826" max="13826" width="18" style="18" customWidth="1"/>
    <col min="13827" max="13828" width="15.5703125" style="18" customWidth="1"/>
    <col min="13829" max="13829" width="12.140625" style="18" bestFit="1" customWidth="1"/>
    <col min="13830" max="13830" width="10.7109375" style="18" customWidth="1"/>
    <col min="13831" max="13831" width="20.7109375" style="18" customWidth="1"/>
    <col min="13832" max="14080" width="9.140625" style="18"/>
    <col min="14081" max="14081" width="20.7109375" style="18" customWidth="1"/>
    <col min="14082" max="14082" width="18" style="18" customWidth="1"/>
    <col min="14083" max="14084" width="15.5703125" style="18" customWidth="1"/>
    <col min="14085" max="14085" width="12.140625" style="18" bestFit="1" customWidth="1"/>
    <col min="14086" max="14086" width="10.7109375" style="18" customWidth="1"/>
    <col min="14087" max="14087" width="20.7109375" style="18" customWidth="1"/>
    <col min="14088" max="14336" width="9.140625" style="18"/>
    <col min="14337" max="14337" width="20.7109375" style="18" customWidth="1"/>
    <col min="14338" max="14338" width="18" style="18" customWidth="1"/>
    <col min="14339" max="14340" width="15.5703125" style="18" customWidth="1"/>
    <col min="14341" max="14341" width="12.140625" style="18" bestFit="1" customWidth="1"/>
    <col min="14342" max="14342" width="10.7109375" style="18" customWidth="1"/>
    <col min="14343" max="14343" width="20.7109375" style="18" customWidth="1"/>
    <col min="14344" max="14592" width="9.140625" style="18"/>
    <col min="14593" max="14593" width="20.7109375" style="18" customWidth="1"/>
    <col min="14594" max="14594" width="18" style="18" customWidth="1"/>
    <col min="14595" max="14596" width="15.5703125" style="18" customWidth="1"/>
    <col min="14597" max="14597" width="12.140625" style="18" bestFit="1" customWidth="1"/>
    <col min="14598" max="14598" width="10.7109375" style="18" customWidth="1"/>
    <col min="14599" max="14599" width="20.7109375" style="18" customWidth="1"/>
    <col min="14600" max="14848" width="9.140625" style="18"/>
    <col min="14849" max="14849" width="20.7109375" style="18" customWidth="1"/>
    <col min="14850" max="14850" width="18" style="18" customWidth="1"/>
    <col min="14851" max="14852" width="15.5703125" style="18" customWidth="1"/>
    <col min="14853" max="14853" width="12.140625" style="18" bestFit="1" customWidth="1"/>
    <col min="14854" max="14854" width="10.7109375" style="18" customWidth="1"/>
    <col min="14855" max="14855" width="20.7109375" style="18" customWidth="1"/>
    <col min="14856" max="15104" width="9.140625" style="18"/>
    <col min="15105" max="15105" width="20.7109375" style="18" customWidth="1"/>
    <col min="15106" max="15106" width="18" style="18" customWidth="1"/>
    <col min="15107" max="15108" width="15.5703125" style="18" customWidth="1"/>
    <col min="15109" max="15109" width="12.140625" style="18" bestFit="1" customWidth="1"/>
    <col min="15110" max="15110" width="10.7109375" style="18" customWidth="1"/>
    <col min="15111" max="15111" width="20.7109375" style="18" customWidth="1"/>
    <col min="15112" max="15360" width="9.140625" style="18"/>
    <col min="15361" max="15361" width="20.7109375" style="18" customWidth="1"/>
    <col min="15362" max="15362" width="18" style="18" customWidth="1"/>
    <col min="15363" max="15364" width="15.5703125" style="18" customWidth="1"/>
    <col min="15365" max="15365" width="12.140625" style="18" bestFit="1" customWidth="1"/>
    <col min="15366" max="15366" width="10.7109375" style="18" customWidth="1"/>
    <col min="15367" max="15367" width="20.7109375" style="18" customWidth="1"/>
    <col min="15368" max="15616" width="9.140625" style="18"/>
    <col min="15617" max="15617" width="20.7109375" style="18" customWidth="1"/>
    <col min="15618" max="15618" width="18" style="18" customWidth="1"/>
    <col min="15619" max="15620" width="15.5703125" style="18" customWidth="1"/>
    <col min="15621" max="15621" width="12.140625" style="18" bestFit="1" customWidth="1"/>
    <col min="15622" max="15622" width="10.7109375" style="18" customWidth="1"/>
    <col min="15623" max="15623" width="20.7109375" style="18" customWidth="1"/>
    <col min="15624" max="15872" width="9.140625" style="18"/>
    <col min="15873" max="15873" width="20.7109375" style="18" customWidth="1"/>
    <col min="15874" max="15874" width="18" style="18" customWidth="1"/>
    <col min="15875" max="15876" width="15.5703125" style="18" customWidth="1"/>
    <col min="15877" max="15877" width="12.140625" style="18" bestFit="1" customWidth="1"/>
    <col min="15878" max="15878" width="10.7109375" style="18" customWidth="1"/>
    <col min="15879" max="15879" width="20.7109375" style="18" customWidth="1"/>
    <col min="15880" max="16128" width="9.140625" style="18"/>
    <col min="16129" max="16129" width="20.7109375" style="18" customWidth="1"/>
    <col min="16130" max="16130" width="18" style="18" customWidth="1"/>
    <col min="16131" max="16132" width="15.5703125" style="18" customWidth="1"/>
    <col min="16133" max="16133" width="12.140625" style="18" bestFit="1" customWidth="1"/>
    <col min="16134" max="16134" width="10.7109375" style="18" customWidth="1"/>
    <col min="16135" max="16135" width="20.7109375" style="18" customWidth="1"/>
    <col min="16136" max="16384" width="9.140625" style="18"/>
  </cols>
  <sheetData>
    <row r="2" spans="1:19" x14ac:dyDescent="0.2">
      <c r="A2" s="17" t="s">
        <v>336</v>
      </c>
    </row>
    <row r="4" spans="1:19" x14ac:dyDescent="0.2">
      <c r="A4" s="17" t="s">
        <v>337</v>
      </c>
      <c r="B4" s="18" t="s">
        <v>338</v>
      </c>
    </row>
    <row r="7" spans="1:19" x14ac:dyDescent="0.2">
      <c r="A7" s="17" t="s">
        <v>339</v>
      </c>
      <c r="B7" s="18" t="s">
        <v>776</v>
      </c>
    </row>
    <row r="8" spans="1:19" x14ac:dyDescent="0.2">
      <c r="B8" s="18" t="s">
        <v>340</v>
      </c>
    </row>
    <row r="9" spans="1:19" x14ac:dyDescent="0.2">
      <c r="B9" s="18" t="s">
        <v>341</v>
      </c>
    </row>
    <row r="10" spans="1:19" ht="15" x14ac:dyDescent="0.25">
      <c r="R10" s="19"/>
    </row>
    <row r="11" spans="1:19" ht="15" x14ac:dyDescent="0.25">
      <c r="S11" s="20"/>
    </row>
    <row r="12" spans="1:19" x14ac:dyDescent="0.2">
      <c r="A12" s="17" t="s">
        <v>342</v>
      </c>
      <c r="B12" s="21" t="s">
        <v>343</v>
      </c>
    </row>
    <row r="13" spans="1:19" x14ac:dyDescent="0.2">
      <c r="A13" s="17" t="s">
        <v>777</v>
      </c>
      <c r="B13" s="22" t="s">
        <v>344</v>
      </c>
    </row>
    <row r="17" spans="1:7" x14ac:dyDescent="0.2">
      <c r="A17" s="23" t="s">
        <v>345</v>
      </c>
      <c r="E17" s="24" t="s">
        <v>346</v>
      </c>
    </row>
    <row r="19" spans="1:7" x14ac:dyDescent="0.2">
      <c r="A19" s="25" t="s">
        <v>347</v>
      </c>
      <c r="E19" s="26">
        <f>'VO-Skupna dela'!F32</f>
        <v>0</v>
      </c>
      <c r="G19" s="27"/>
    </row>
    <row r="20" spans="1:7" x14ac:dyDescent="0.2">
      <c r="A20" s="25" t="s">
        <v>348</v>
      </c>
      <c r="E20" s="26">
        <f>'V1'!E29</f>
        <v>0</v>
      </c>
    </row>
    <row r="21" spans="1:7" x14ac:dyDescent="0.2">
      <c r="A21" s="25" t="s">
        <v>349</v>
      </c>
      <c r="E21" s="26">
        <f>'V2'!E29</f>
        <v>0</v>
      </c>
    </row>
    <row r="23" spans="1:7" x14ac:dyDescent="0.2">
      <c r="B23" s="28" t="s">
        <v>350</v>
      </c>
      <c r="C23" s="28"/>
      <c r="D23" s="28"/>
      <c r="E23" s="29">
        <f>SUM(E19:E21)</f>
        <v>0</v>
      </c>
    </row>
    <row r="25" spans="1:7" x14ac:dyDescent="0.2">
      <c r="A25" s="25" t="s">
        <v>351</v>
      </c>
      <c r="E25" s="30">
        <f>'V1'!E32:F32+'V2'!E32:F32</f>
        <v>0</v>
      </c>
    </row>
    <row r="27" spans="1:7" x14ac:dyDescent="0.2">
      <c r="B27" s="18" t="s">
        <v>352</v>
      </c>
      <c r="E27" s="26">
        <f>0.1*(E23+E25)</f>
        <v>0</v>
      </c>
      <c r="G27" s="27"/>
    </row>
    <row r="29" spans="1:7" x14ac:dyDescent="0.2">
      <c r="B29" s="28" t="s">
        <v>774</v>
      </c>
      <c r="C29" s="31"/>
      <c r="D29" s="31"/>
      <c r="E29" s="32">
        <f>E23+E25+E27</f>
        <v>0</v>
      </c>
      <c r="G29" s="27"/>
    </row>
    <row r="31" spans="1:7" x14ac:dyDescent="0.2">
      <c r="B31" s="28" t="s">
        <v>775</v>
      </c>
      <c r="C31" s="31"/>
      <c r="D31" s="31"/>
      <c r="E31" s="32">
        <f>+'KA - Rekapitulacija'!F7</f>
        <v>0</v>
      </c>
      <c r="G31" s="27"/>
    </row>
    <row r="33" spans="2:7" ht="24" customHeight="1" x14ac:dyDescent="0.2">
      <c r="B33" s="31" t="s">
        <v>778</v>
      </c>
      <c r="C33" s="31"/>
      <c r="D33" s="31"/>
      <c r="E33" s="32">
        <f>E29+E31</f>
        <v>0</v>
      </c>
      <c r="G33" s="27"/>
    </row>
  </sheetData>
  <sheetProtection algorithmName="SHA-512" hashValue="zPjGw6Sp6Z/oqiLo8hmLBdkOp25OvKc+8lG8bDwrwfxwDVZm++ZaUpKxj9S3JArjMAt7ogcP6ad2OGTudzzpEw==" saltValue="p9l1al/ft727vrcu7ogM4Q==" spinCount="100000" sheet="1"/>
  <pageMargins left="1.1811023622047245" right="0.74803149606299213" top="0.98425196850393704" bottom="0.98425196850393704" header="0.51181102362204722" footer="0.51181102362204722"/>
  <pageSetup paperSize="9" orientation="portrait" r:id="rId1"/>
  <headerFooter>
    <oddHeader>&amp;L&amp;"Arial,Krepko"&amp;12 2.4.4  Popis del&amp;R&amp;6&amp;G</oddHeader>
    <oddFooter>&amp;L&amp;"Frutiger,Normal"&amp;8&amp;F&amp;C&amp;"Frutiger,Normal"&amp;8&amp;A&amp;R&amp;"Frutiger,Normal"&amp;8Stran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X378"/>
  <sheetViews>
    <sheetView view="pageBreakPreview" zoomScale="85" zoomScaleNormal="100" zoomScaleSheetLayoutView="85" workbookViewId="0">
      <selection activeCell="E36" sqref="E36"/>
    </sheetView>
  </sheetViews>
  <sheetFormatPr defaultRowHeight="12.75" x14ac:dyDescent="0.2"/>
  <cols>
    <col min="1" max="1" width="10.7109375" style="96" bestFit="1" customWidth="1"/>
    <col min="2" max="2" width="13.140625" style="96" bestFit="1" customWidth="1"/>
    <col min="3" max="3" width="12" style="99" bestFit="1" customWidth="1"/>
    <col min="4" max="4" width="12" style="100" bestFit="1" customWidth="1"/>
    <col min="5" max="5" width="8" style="101" bestFit="1" customWidth="1"/>
    <col min="6" max="6" width="10.28515625" style="96" bestFit="1" customWidth="1"/>
    <col min="7" max="7" width="8.140625" style="102" bestFit="1" customWidth="1"/>
    <col min="8" max="8" width="8" style="96" bestFit="1" customWidth="1"/>
    <col min="9" max="13" width="9.140625" style="96"/>
    <col min="14" max="14" width="11.28515625" style="108" bestFit="1" customWidth="1"/>
    <col min="15" max="15" width="11.28515625" style="107" bestFit="1" customWidth="1"/>
    <col min="16" max="17" width="14.7109375" style="107" customWidth="1"/>
    <col min="18" max="19" width="9.28515625" style="108" customWidth="1"/>
    <col min="20" max="21" width="9.140625" style="96"/>
    <col min="22" max="23" width="9.140625" style="106"/>
    <col min="24" max="256" width="9.140625" style="96"/>
    <col min="257" max="257" width="10.7109375" style="96" bestFit="1" customWidth="1"/>
    <col min="258" max="258" width="13.140625" style="96" bestFit="1" customWidth="1"/>
    <col min="259" max="260" width="12" style="96" bestFit="1" customWidth="1"/>
    <col min="261" max="261" width="8" style="96" bestFit="1" customWidth="1"/>
    <col min="262" max="262" width="10.28515625" style="96" bestFit="1" customWidth="1"/>
    <col min="263" max="263" width="8.140625" style="96" bestFit="1" customWidth="1"/>
    <col min="264" max="264" width="8" style="96" bestFit="1" customWidth="1"/>
    <col min="265" max="269" width="9.140625" style="96"/>
    <col min="270" max="271" width="11.28515625" style="96" bestFit="1" customWidth="1"/>
    <col min="272" max="273" width="14.7109375" style="96" customWidth="1"/>
    <col min="274" max="275" width="9.28515625" style="96" customWidth="1"/>
    <col min="276" max="512" width="9.140625" style="96"/>
    <col min="513" max="513" width="10.7109375" style="96" bestFit="1" customWidth="1"/>
    <col min="514" max="514" width="13.140625" style="96" bestFit="1" customWidth="1"/>
    <col min="515" max="516" width="12" style="96" bestFit="1" customWidth="1"/>
    <col min="517" max="517" width="8" style="96" bestFit="1" customWidth="1"/>
    <col min="518" max="518" width="10.28515625" style="96" bestFit="1" customWidth="1"/>
    <col min="519" max="519" width="8.140625" style="96" bestFit="1" customWidth="1"/>
    <col min="520" max="520" width="8" style="96" bestFit="1" customWidth="1"/>
    <col min="521" max="525" width="9.140625" style="96"/>
    <col min="526" max="527" width="11.28515625" style="96" bestFit="1" customWidth="1"/>
    <col min="528" max="529" width="14.7109375" style="96" customWidth="1"/>
    <col min="530" max="531" width="9.28515625" style="96" customWidth="1"/>
    <col min="532" max="768" width="9.140625" style="96"/>
    <col min="769" max="769" width="10.7109375" style="96" bestFit="1" customWidth="1"/>
    <col min="770" max="770" width="13.140625" style="96" bestFit="1" customWidth="1"/>
    <col min="771" max="772" width="12" style="96" bestFit="1" customWidth="1"/>
    <col min="773" max="773" width="8" style="96" bestFit="1" customWidth="1"/>
    <col min="774" max="774" width="10.28515625" style="96" bestFit="1" customWidth="1"/>
    <col min="775" max="775" width="8.140625" style="96" bestFit="1" customWidth="1"/>
    <col min="776" max="776" width="8" style="96" bestFit="1" customWidth="1"/>
    <col min="777" max="781" width="9.140625" style="96"/>
    <col min="782" max="783" width="11.28515625" style="96" bestFit="1" customWidth="1"/>
    <col min="784" max="785" width="14.7109375" style="96" customWidth="1"/>
    <col min="786" max="787" width="9.28515625" style="96" customWidth="1"/>
    <col min="788" max="1024" width="9.140625" style="96"/>
    <col min="1025" max="1025" width="10.7109375" style="96" bestFit="1" customWidth="1"/>
    <col min="1026" max="1026" width="13.140625" style="96" bestFit="1" customWidth="1"/>
    <col min="1027" max="1028" width="12" style="96" bestFit="1" customWidth="1"/>
    <col min="1029" max="1029" width="8" style="96" bestFit="1" customWidth="1"/>
    <col min="1030" max="1030" width="10.28515625" style="96" bestFit="1" customWidth="1"/>
    <col min="1031" max="1031" width="8.140625" style="96" bestFit="1" customWidth="1"/>
    <col min="1032" max="1032" width="8" style="96" bestFit="1" customWidth="1"/>
    <col min="1033" max="1037" width="9.140625" style="96"/>
    <col min="1038" max="1039" width="11.28515625" style="96" bestFit="1" customWidth="1"/>
    <col min="1040" max="1041" width="14.7109375" style="96" customWidth="1"/>
    <col min="1042" max="1043" width="9.28515625" style="96" customWidth="1"/>
    <col min="1044" max="1280" width="9.140625" style="96"/>
    <col min="1281" max="1281" width="10.7109375" style="96" bestFit="1" customWidth="1"/>
    <col min="1282" max="1282" width="13.140625" style="96" bestFit="1" customWidth="1"/>
    <col min="1283" max="1284" width="12" style="96" bestFit="1" customWidth="1"/>
    <col min="1285" max="1285" width="8" style="96" bestFit="1" customWidth="1"/>
    <col min="1286" max="1286" width="10.28515625" style="96" bestFit="1" customWidth="1"/>
    <col min="1287" max="1287" width="8.140625" style="96" bestFit="1" customWidth="1"/>
    <col min="1288" max="1288" width="8" style="96" bestFit="1" customWidth="1"/>
    <col min="1289" max="1293" width="9.140625" style="96"/>
    <col min="1294" max="1295" width="11.28515625" style="96" bestFit="1" customWidth="1"/>
    <col min="1296" max="1297" width="14.7109375" style="96" customWidth="1"/>
    <col min="1298" max="1299" width="9.28515625" style="96" customWidth="1"/>
    <col min="1300" max="1536" width="9.140625" style="96"/>
    <col min="1537" max="1537" width="10.7109375" style="96" bestFit="1" customWidth="1"/>
    <col min="1538" max="1538" width="13.140625" style="96" bestFit="1" customWidth="1"/>
    <col min="1539" max="1540" width="12" style="96" bestFit="1" customWidth="1"/>
    <col min="1541" max="1541" width="8" style="96" bestFit="1" customWidth="1"/>
    <col min="1542" max="1542" width="10.28515625" style="96" bestFit="1" customWidth="1"/>
    <col min="1543" max="1543" width="8.140625" style="96" bestFit="1" customWidth="1"/>
    <col min="1544" max="1544" width="8" style="96" bestFit="1" customWidth="1"/>
    <col min="1545" max="1549" width="9.140625" style="96"/>
    <col min="1550" max="1551" width="11.28515625" style="96" bestFit="1" customWidth="1"/>
    <col min="1552" max="1553" width="14.7109375" style="96" customWidth="1"/>
    <col min="1554" max="1555" width="9.28515625" style="96" customWidth="1"/>
    <col min="1556" max="1792" width="9.140625" style="96"/>
    <col min="1793" max="1793" width="10.7109375" style="96" bestFit="1" customWidth="1"/>
    <col min="1794" max="1794" width="13.140625" style="96" bestFit="1" customWidth="1"/>
    <col min="1795" max="1796" width="12" style="96" bestFit="1" customWidth="1"/>
    <col min="1797" max="1797" width="8" style="96" bestFit="1" customWidth="1"/>
    <col min="1798" max="1798" width="10.28515625" style="96" bestFit="1" customWidth="1"/>
    <col min="1799" max="1799" width="8.140625" style="96" bestFit="1" customWidth="1"/>
    <col min="1800" max="1800" width="8" style="96" bestFit="1" customWidth="1"/>
    <col min="1801" max="1805" width="9.140625" style="96"/>
    <col min="1806" max="1807" width="11.28515625" style="96" bestFit="1" customWidth="1"/>
    <col min="1808" max="1809" width="14.7109375" style="96" customWidth="1"/>
    <col min="1810" max="1811" width="9.28515625" style="96" customWidth="1"/>
    <col min="1812" max="2048" width="9.140625" style="96"/>
    <col min="2049" max="2049" width="10.7109375" style="96" bestFit="1" customWidth="1"/>
    <col min="2050" max="2050" width="13.140625" style="96" bestFit="1" customWidth="1"/>
    <col min="2051" max="2052" width="12" style="96" bestFit="1" customWidth="1"/>
    <col min="2053" max="2053" width="8" style="96" bestFit="1" customWidth="1"/>
    <col min="2054" max="2054" width="10.28515625" style="96" bestFit="1" customWidth="1"/>
    <col min="2055" max="2055" width="8.140625" style="96" bestFit="1" customWidth="1"/>
    <col min="2056" max="2056" width="8" style="96" bestFit="1" customWidth="1"/>
    <col min="2057" max="2061" width="9.140625" style="96"/>
    <col min="2062" max="2063" width="11.28515625" style="96" bestFit="1" customWidth="1"/>
    <col min="2064" max="2065" width="14.7109375" style="96" customWidth="1"/>
    <col min="2066" max="2067" width="9.28515625" style="96" customWidth="1"/>
    <col min="2068" max="2304" width="9.140625" style="96"/>
    <col min="2305" max="2305" width="10.7109375" style="96" bestFit="1" customWidth="1"/>
    <col min="2306" max="2306" width="13.140625" style="96" bestFit="1" customWidth="1"/>
    <col min="2307" max="2308" width="12" style="96" bestFit="1" customWidth="1"/>
    <col min="2309" max="2309" width="8" style="96" bestFit="1" customWidth="1"/>
    <col min="2310" max="2310" width="10.28515625" style="96" bestFit="1" customWidth="1"/>
    <col min="2311" max="2311" width="8.140625" style="96" bestFit="1" customWidth="1"/>
    <col min="2312" max="2312" width="8" style="96" bestFit="1" customWidth="1"/>
    <col min="2313" max="2317" width="9.140625" style="96"/>
    <col min="2318" max="2319" width="11.28515625" style="96" bestFit="1" customWidth="1"/>
    <col min="2320" max="2321" width="14.7109375" style="96" customWidth="1"/>
    <col min="2322" max="2323" width="9.28515625" style="96" customWidth="1"/>
    <col min="2324" max="2560" width="9.140625" style="96"/>
    <col min="2561" max="2561" width="10.7109375" style="96" bestFit="1" customWidth="1"/>
    <col min="2562" max="2562" width="13.140625" style="96" bestFit="1" customWidth="1"/>
    <col min="2563" max="2564" width="12" style="96" bestFit="1" customWidth="1"/>
    <col min="2565" max="2565" width="8" style="96" bestFit="1" customWidth="1"/>
    <col min="2566" max="2566" width="10.28515625" style="96" bestFit="1" customWidth="1"/>
    <col min="2567" max="2567" width="8.140625" style="96" bestFit="1" customWidth="1"/>
    <col min="2568" max="2568" width="8" style="96" bestFit="1" customWidth="1"/>
    <col min="2569" max="2573" width="9.140625" style="96"/>
    <col min="2574" max="2575" width="11.28515625" style="96" bestFit="1" customWidth="1"/>
    <col min="2576" max="2577" width="14.7109375" style="96" customWidth="1"/>
    <col min="2578" max="2579" width="9.28515625" style="96" customWidth="1"/>
    <col min="2580" max="2816" width="9.140625" style="96"/>
    <col min="2817" max="2817" width="10.7109375" style="96" bestFit="1" customWidth="1"/>
    <col min="2818" max="2818" width="13.140625" style="96" bestFit="1" customWidth="1"/>
    <col min="2819" max="2820" width="12" style="96" bestFit="1" customWidth="1"/>
    <col min="2821" max="2821" width="8" style="96" bestFit="1" customWidth="1"/>
    <col min="2822" max="2822" width="10.28515625" style="96" bestFit="1" customWidth="1"/>
    <col min="2823" max="2823" width="8.140625" style="96" bestFit="1" customWidth="1"/>
    <col min="2824" max="2824" width="8" style="96" bestFit="1" customWidth="1"/>
    <col min="2825" max="2829" width="9.140625" style="96"/>
    <col min="2830" max="2831" width="11.28515625" style="96" bestFit="1" customWidth="1"/>
    <col min="2832" max="2833" width="14.7109375" style="96" customWidth="1"/>
    <col min="2834" max="2835" width="9.28515625" style="96" customWidth="1"/>
    <col min="2836" max="3072" width="9.140625" style="96"/>
    <col min="3073" max="3073" width="10.7109375" style="96" bestFit="1" customWidth="1"/>
    <col min="3074" max="3074" width="13.140625" style="96" bestFit="1" customWidth="1"/>
    <col min="3075" max="3076" width="12" style="96" bestFit="1" customWidth="1"/>
    <col min="3077" max="3077" width="8" style="96" bestFit="1" customWidth="1"/>
    <col min="3078" max="3078" width="10.28515625" style="96" bestFit="1" customWidth="1"/>
    <col min="3079" max="3079" width="8.140625" style="96" bestFit="1" customWidth="1"/>
    <col min="3080" max="3080" width="8" style="96" bestFit="1" customWidth="1"/>
    <col min="3081" max="3085" width="9.140625" style="96"/>
    <col min="3086" max="3087" width="11.28515625" style="96" bestFit="1" customWidth="1"/>
    <col min="3088" max="3089" width="14.7109375" style="96" customWidth="1"/>
    <col min="3090" max="3091" width="9.28515625" style="96" customWidth="1"/>
    <col min="3092" max="3328" width="9.140625" style="96"/>
    <col min="3329" max="3329" width="10.7109375" style="96" bestFit="1" customWidth="1"/>
    <col min="3330" max="3330" width="13.140625" style="96" bestFit="1" customWidth="1"/>
    <col min="3331" max="3332" width="12" style="96" bestFit="1" customWidth="1"/>
    <col min="3333" max="3333" width="8" style="96" bestFit="1" customWidth="1"/>
    <col min="3334" max="3334" width="10.28515625" style="96" bestFit="1" customWidth="1"/>
    <col min="3335" max="3335" width="8.140625" style="96" bestFit="1" customWidth="1"/>
    <col min="3336" max="3336" width="8" style="96" bestFit="1" customWidth="1"/>
    <col min="3337" max="3341" width="9.140625" style="96"/>
    <col min="3342" max="3343" width="11.28515625" style="96" bestFit="1" customWidth="1"/>
    <col min="3344" max="3345" width="14.7109375" style="96" customWidth="1"/>
    <col min="3346" max="3347" width="9.28515625" style="96" customWidth="1"/>
    <col min="3348" max="3584" width="9.140625" style="96"/>
    <col min="3585" max="3585" width="10.7109375" style="96" bestFit="1" customWidth="1"/>
    <col min="3586" max="3586" width="13.140625" style="96" bestFit="1" customWidth="1"/>
    <col min="3587" max="3588" width="12" style="96" bestFit="1" customWidth="1"/>
    <col min="3589" max="3589" width="8" style="96" bestFit="1" customWidth="1"/>
    <col min="3590" max="3590" width="10.28515625" style="96" bestFit="1" customWidth="1"/>
    <col min="3591" max="3591" width="8.140625" style="96" bestFit="1" customWidth="1"/>
    <col min="3592" max="3592" width="8" style="96" bestFit="1" customWidth="1"/>
    <col min="3593" max="3597" width="9.140625" style="96"/>
    <col min="3598" max="3599" width="11.28515625" style="96" bestFit="1" customWidth="1"/>
    <col min="3600" max="3601" width="14.7109375" style="96" customWidth="1"/>
    <col min="3602" max="3603" width="9.28515625" style="96" customWidth="1"/>
    <col min="3604" max="3840" width="9.140625" style="96"/>
    <col min="3841" max="3841" width="10.7109375" style="96" bestFit="1" customWidth="1"/>
    <col min="3842" max="3842" width="13.140625" style="96" bestFit="1" customWidth="1"/>
    <col min="3843" max="3844" width="12" style="96" bestFit="1" customWidth="1"/>
    <col min="3845" max="3845" width="8" style="96" bestFit="1" customWidth="1"/>
    <col min="3846" max="3846" width="10.28515625" style="96" bestFit="1" customWidth="1"/>
    <col min="3847" max="3847" width="8.140625" style="96" bestFit="1" customWidth="1"/>
    <col min="3848" max="3848" width="8" style="96" bestFit="1" customWidth="1"/>
    <col min="3849" max="3853" width="9.140625" style="96"/>
    <col min="3854" max="3855" width="11.28515625" style="96" bestFit="1" customWidth="1"/>
    <col min="3856" max="3857" width="14.7109375" style="96" customWidth="1"/>
    <col min="3858" max="3859" width="9.28515625" style="96" customWidth="1"/>
    <col min="3860" max="4096" width="9.140625" style="96"/>
    <col min="4097" max="4097" width="10.7109375" style="96" bestFit="1" customWidth="1"/>
    <col min="4098" max="4098" width="13.140625" style="96" bestFit="1" customWidth="1"/>
    <col min="4099" max="4100" width="12" style="96" bestFit="1" customWidth="1"/>
    <col min="4101" max="4101" width="8" style="96" bestFit="1" customWidth="1"/>
    <col min="4102" max="4102" width="10.28515625" style="96" bestFit="1" customWidth="1"/>
    <col min="4103" max="4103" width="8.140625" style="96" bestFit="1" customWidth="1"/>
    <col min="4104" max="4104" width="8" style="96" bestFit="1" customWidth="1"/>
    <col min="4105" max="4109" width="9.140625" style="96"/>
    <col min="4110" max="4111" width="11.28515625" style="96" bestFit="1" customWidth="1"/>
    <col min="4112" max="4113" width="14.7109375" style="96" customWidth="1"/>
    <col min="4114" max="4115" width="9.28515625" style="96" customWidth="1"/>
    <col min="4116" max="4352" width="9.140625" style="96"/>
    <col min="4353" max="4353" width="10.7109375" style="96" bestFit="1" customWidth="1"/>
    <col min="4354" max="4354" width="13.140625" style="96" bestFit="1" customWidth="1"/>
    <col min="4355" max="4356" width="12" style="96" bestFit="1" customWidth="1"/>
    <col min="4357" max="4357" width="8" style="96" bestFit="1" customWidth="1"/>
    <col min="4358" max="4358" width="10.28515625" style="96" bestFit="1" customWidth="1"/>
    <col min="4359" max="4359" width="8.140625" style="96" bestFit="1" customWidth="1"/>
    <col min="4360" max="4360" width="8" style="96" bestFit="1" customWidth="1"/>
    <col min="4361" max="4365" width="9.140625" style="96"/>
    <col min="4366" max="4367" width="11.28515625" style="96" bestFit="1" customWidth="1"/>
    <col min="4368" max="4369" width="14.7109375" style="96" customWidth="1"/>
    <col min="4370" max="4371" width="9.28515625" style="96" customWidth="1"/>
    <col min="4372" max="4608" width="9.140625" style="96"/>
    <col min="4609" max="4609" width="10.7109375" style="96" bestFit="1" customWidth="1"/>
    <col min="4610" max="4610" width="13.140625" style="96" bestFit="1" customWidth="1"/>
    <col min="4611" max="4612" width="12" style="96" bestFit="1" customWidth="1"/>
    <col min="4613" max="4613" width="8" style="96" bestFit="1" customWidth="1"/>
    <col min="4614" max="4614" width="10.28515625" style="96" bestFit="1" customWidth="1"/>
    <col min="4615" max="4615" width="8.140625" style="96" bestFit="1" customWidth="1"/>
    <col min="4616" max="4616" width="8" style="96" bestFit="1" customWidth="1"/>
    <col min="4617" max="4621" width="9.140625" style="96"/>
    <col min="4622" max="4623" width="11.28515625" style="96" bestFit="1" customWidth="1"/>
    <col min="4624" max="4625" width="14.7109375" style="96" customWidth="1"/>
    <col min="4626" max="4627" width="9.28515625" style="96" customWidth="1"/>
    <col min="4628" max="4864" width="9.140625" style="96"/>
    <col min="4865" max="4865" width="10.7109375" style="96" bestFit="1" customWidth="1"/>
    <col min="4866" max="4866" width="13.140625" style="96" bestFit="1" customWidth="1"/>
    <col min="4867" max="4868" width="12" style="96" bestFit="1" customWidth="1"/>
    <col min="4869" max="4869" width="8" style="96" bestFit="1" customWidth="1"/>
    <col min="4870" max="4870" width="10.28515625" style="96" bestFit="1" customWidth="1"/>
    <col min="4871" max="4871" width="8.140625" style="96" bestFit="1" customWidth="1"/>
    <col min="4872" max="4872" width="8" style="96" bestFit="1" customWidth="1"/>
    <col min="4873" max="4877" width="9.140625" style="96"/>
    <col min="4878" max="4879" width="11.28515625" style="96" bestFit="1" customWidth="1"/>
    <col min="4880" max="4881" width="14.7109375" style="96" customWidth="1"/>
    <col min="4882" max="4883" width="9.28515625" style="96" customWidth="1"/>
    <col min="4884" max="5120" width="9.140625" style="96"/>
    <col min="5121" max="5121" width="10.7109375" style="96" bestFit="1" customWidth="1"/>
    <col min="5122" max="5122" width="13.140625" style="96" bestFit="1" customWidth="1"/>
    <col min="5123" max="5124" width="12" style="96" bestFit="1" customWidth="1"/>
    <col min="5125" max="5125" width="8" style="96" bestFit="1" customWidth="1"/>
    <col min="5126" max="5126" width="10.28515625" style="96" bestFit="1" customWidth="1"/>
    <col min="5127" max="5127" width="8.140625" style="96" bestFit="1" customWidth="1"/>
    <col min="5128" max="5128" width="8" style="96" bestFit="1" customWidth="1"/>
    <col min="5129" max="5133" width="9.140625" style="96"/>
    <col min="5134" max="5135" width="11.28515625" style="96" bestFit="1" customWidth="1"/>
    <col min="5136" max="5137" width="14.7109375" style="96" customWidth="1"/>
    <col min="5138" max="5139" width="9.28515625" style="96" customWidth="1"/>
    <col min="5140" max="5376" width="9.140625" style="96"/>
    <col min="5377" max="5377" width="10.7109375" style="96" bestFit="1" customWidth="1"/>
    <col min="5378" max="5378" width="13.140625" style="96" bestFit="1" customWidth="1"/>
    <col min="5379" max="5380" width="12" style="96" bestFit="1" customWidth="1"/>
    <col min="5381" max="5381" width="8" style="96" bestFit="1" customWidth="1"/>
    <col min="5382" max="5382" width="10.28515625" style="96" bestFit="1" customWidth="1"/>
    <col min="5383" max="5383" width="8.140625" style="96" bestFit="1" customWidth="1"/>
    <col min="5384" max="5384" width="8" style="96" bestFit="1" customWidth="1"/>
    <col min="5385" max="5389" width="9.140625" style="96"/>
    <col min="5390" max="5391" width="11.28515625" style="96" bestFit="1" customWidth="1"/>
    <col min="5392" max="5393" width="14.7109375" style="96" customWidth="1"/>
    <col min="5394" max="5395" width="9.28515625" style="96" customWidth="1"/>
    <col min="5396" max="5632" width="9.140625" style="96"/>
    <col min="5633" max="5633" width="10.7109375" style="96" bestFit="1" customWidth="1"/>
    <col min="5634" max="5634" width="13.140625" style="96" bestFit="1" customWidth="1"/>
    <col min="5635" max="5636" width="12" style="96" bestFit="1" customWidth="1"/>
    <col min="5637" max="5637" width="8" style="96" bestFit="1" customWidth="1"/>
    <col min="5638" max="5638" width="10.28515625" style="96" bestFit="1" customWidth="1"/>
    <col min="5639" max="5639" width="8.140625" style="96" bestFit="1" customWidth="1"/>
    <col min="5640" max="5640" width="8" style="96" bestFit="1" customWidth="1"/>
    <col min="5641" max="5645" width="9.140625" style="96"/>
    <col min="5646" max="5647" width="11.28515625" style="96" bestFit="1" customWidth="1"/>
    <col min="5648" max="5649" width="14.7109375" style="96" customWidth="1"/>
    <col min="5650" max="5651" width="9.28515625" style="96" customWidth="1"/>
    <col min="5652" max="5888" width="9.140625" style="96"/>
    <col min="5889" max="5889" width="10.7109375" style="96" bestFit="1" customWidth="1"/>
    <col min="5890" max="5890" width="13.140625" style="96" bestFit="1" customWidth="1"/>
    <col min="5891" max="5892" width="12" style="96" bestFit="1" customWidth="1"/>
    <col min="5893" max="5893" width="8" style="96" bestFit="1" customWidth="1"/>
    <col min="5894" max="5894" width="10.28515625" style="96" bestFit="1" customWidth="1"/>
    <col min="5895" max="5895" width="8.140625" style="96" bestFit="1" customWidth="1"/>
    <col min="5896" max="5896" width="8" style="96" bestFit="1" customWidth="1"/>
    <col min="5897" max="5901" width="9.140625" style="96"/>
    <col min="5902" max="5903" width="11.28515625" style="96" bestFit="1" customWidth="1"/>
    <col min="5904" max="5905" width="14.7109375" style="96" customWidth="1"/>
    <col min="5906" max="5907" width="9.28515625" style="96" customWidth="1"/>
    <col min="5908" max="6144" width="9.140625" style="96"/>
    <col min="6145" max="6145" width="10.7109375" style="96" bestFit="1" customWidth="1"/>
    <col min="6146" max="6146" width="13.140625" style="96" bestFit="1" customWidth="1"/>
    <col min="6147" max="6148" width="12" style="96" bestFit="1" customWidth="1"/>
    <col min="6149" max="6149" width="8" style="96" bestFit="1" customWidth="1"/>
    <col min="6150" max="6150" width="10.28515625" style="96" bestFit="1" customWidth="1"/>
    <col min="6151" max="6151" width="8.140625" style="96" bestFit="1" customWidth="1"/>
    <col min="6152" max="6152" width="8" style="96" bestFit="1" customWidth="1"/>
    <col min="6153" max="6157" width="9.140625" style="96"/>
    <col min="6158" max="6159" width="11.28515625" style="96" bestFit="1" customWidth="1"/>
    <col min="6160" max="6161" width="14.7109375" style="96" customWidth="1"/>
    <col min="6162" max="6163" width="9.28515625" style="96" customWidth="1"/>
    <col min="6164" max="6400" width="9.140625" style="96"/>
    <col min="6401" max="6401" width="10.7109375" style="96" bestFit="1" customWidth="1"/>
    <col min="6402" max="6402" width="13.140625" style="96" bestFit="1" customWidth="1"/>
    <col min="6403" max="6404" width="12" style="96" bestFit="1" customWidth="1"/>
    <col min="6405" max="6405" width="8" style="96" bestFit="1" customWidth="1"/>
    <col min="6406" max="6406" width="10.28515625" style="96" bestFit="1" customWidth="1"/>
    <col min="6407" max="6407" width="8.140625" style="96" bestFit="1" customWidth="1"/>
    <col min="6408" max="6408" width="8" style="96" bestFit="1" customWidth="1"/>
    <col min="6409" max="6413" width="9.140625" style="96"/>
    <col min="6414" max="6415" width="11.28515625" style="96" bestFit="1" customWidth="1"/>
    <col min="6416" max="6417" width="14.7109375" style="96" customWidth="1"/>
    <col min="6418" max="6419" width="9.28515625" style="96" customWidth="1"/>
    <col min="6420" max="6656" width="9.140625" style="96"/>
    <col min="6657" max="6657" width="10.7109375" style="96" bestFit="1" customWidth="1"/>
    <col min="6658" max="6658" width="13.140625" style="96" bestFit="1" customWidth="1"/>
    <col min="6659" max="6660" width="12" style="96" bestFit="1" customWidth="1"/>
    <col min="6661" max="6661" width="8" style="96" bestFit="1" customWidth="1"/>
    <col min="6662" max="6662" width="10.28515625" style="96" bestFit="1" customWidth="1"/>
    <col min="6663" max="6663" width="8.140625" style="96" bestFit="1" customWidth="1"/>
    <col min="6664" max="6664" width="8" style="96" bestFit="1" customWidth="1"/>
    <col min="6665" max="6669" width="9.140625" style="96"/>
    <col min="6670" max="6671" width="11.28515625" style="96" bestFit="1" customWidth="1"/>
    <col min="6672" max="6673" width="14.7109375" style="96" customWidth="1"/>
    <col min="6674" max="6675" width="9.28515625" style="96" customWidth="1"/>
    <col min="6676" max="6912" width="9.140625" style="96"/>
    <col min="6913" max="6913" width="10.7109375" style="96" bestFit="1" customWidth="1"/>
    <col min="6914" max="6914" width="13.140625" style="96" bestFit="1" customWidth="1"/>
    <col min="6915" max="6916" width="12" style="96" bestFit="1" customWidth="1"/>
    <col min="6917" max="6917" width="8" style="96" bestFit="1" customWidth="1"/>
    <col min="6918" max="6918" width="10.28515625" style="96" bestFit="1" customWidth="1"/>
    <col min="6919" max="6919" width="8.140625" style="96" bestFit="1" customWidth="1"/>
    <col min="6920" max="6920" width="8" style="96" bestFit="1" customWidth="1"/>
    <col min="6921" max="6925" width="9.140625" style="96"/>
    <col min="6926" max="6927" width="11.28515625" style="96" bestFit="1" customWidth="1"/>
    <col min="6928" max="6929" width="14.7109375" style="96" customWidth="1"/>
    <col min="6930" max="6931" width="9.28515625" style="96" customWidth="1"/>
    <col min="6932" max="7168" width="9.140625" style="96"/>
    <col min="7169" max="7169" width="10.7109375" style="96" bestFit="1" customWidth="1"/>
    <col min="7170" max="7170" width="13.140625" style="96" bestFit="1" customWidth="1"/>
    <col min="7171" max="7172" width="12" style="96" bestFit="1" customWidth="1"/>
    <col min="7173" max="7173" width="8" style="96" bestFit="1" customWidth="1"/>
    <col min="7174" max="7174" width="10.28515625" style="96" bestFit="1" customWidth="1"/>
    <col min="7175" max="7175" width="8.140625" style="96" bestFit="1" customWidth="1"/>
    <col min="7176" max="7176" width="8" style="96" bestFit="1" customWidth="1"/>
    <col min="7177" max="7181" width="9.140625" style="96"/>
    <col min="7182" max="7183" width="11.28515625" style="96" bestFit="1" customWidth="1"/>
    <col min="7184" max="7185" width="14.7109375" style="96" customWidth="1"/>
    <col min="7186" max="7187" width="9.28515625" style="96" customWidth="1"/>
    <col min="7188" max="7424" width="9.140625" style="96"/>
    <col min="7425" max="7425" width="10.7109375" style="96" bestFit="1" customWidth="1"/>
    <col min="7426" max="7426" width="13.140625" style="96" bestFit="1" customWidth="1"/>
    <col min="7427" max="7428" width="12" style="96" bestFit="1" customWidth="1"/>
    <col min="7429" max="7429" width="8" style="96" bestFit="1" customWidth="1"/>
    <col min="7430" max="7430" width="10.28515625" style="96" bestFit="1" customWidth="1"/>
    <col min="7431" max="7431" width="8.140625" style="96" bestFit="1" customWidth="1"/>
    <col min="7432" max="7432" width="8" style="96" bestFit="1" customWidth="1"/>
    <col min="7433" max="7437" width="9.140625" style="96"/>
    <col min="7438" max="7439" width="11.28515625" style="96" bestFit="1" customWidth="1"/>
    <col min="7440" max="7441" width="14.7109375" style="96" customWidth="1"/>
    <col min="7442" max="7443" width="9.28515625" style="96" customWidth="1"/>
    <col min="7444" max="7680" width="9.140625" style="96"/>
    <col min="7681" max="7681" width="10.7109375" style="96" bestFit="1" customWidth="1"/>
    <col min="7682" max="7682" width="13.140625" style="96" bestFit="1" customWidth="1"/>
    <col min="7683" max="7684" width="12" style="96" bestFit="1" customWidth="1"/>
    <col min="7685" max="7685" width="8" style="96" bestFit="1" customWidth="1"/>
    <col min="7686" max="7686" width="10.28515625" style="96" bestFit="1" customWidth="1"/>
    <col min="7687" max="7687" width="8.140625" style="96" bestFit="1" customWidth="1"/>
    <col min="7688" max="7688" width="8" style="96" bestFit="1" customWidth="1"/>
    <col min="7689" max="7693" width="9.140625" style="96"/>
    <col min="7694" max="7695" width="11.28515625" style="96" bestFit="1" customWidth="1"/>
    <col min="7696" max="7697" width="14.7109375" style="96" customWidth="1"/>
    <col min="7698" max="7699" width="9.28515625" style="96" customWidth="1"/>
    <col min="7700" max="7936" width="9.140625" style="96"/>
    <col min="7937" max="7937" width="10.7109375" style="96" bestFit="1" customWidth="1"/>
    <col min="7938" max="7938" width="13.140625" style="96" bestFit="1" customWidth="1"/>
    <col min="7939" max="7940" width="12" style="96" bestFit="1" customWidth="1"/>
    <col min="7941" max="7941" width="8" style="96" bestFit="1" customWidth="1"/>
    <col min="7942" max="7942" width="10.28515625" style="96" bestFit="1" customWidth="1"/>
    <col min="7943" max="7943" width="8.140625" style="96" bestFit="1" customWidth="1"/>
    <col min="7944" max="7944" width="8" style="96" bestFit="1" customWidth="1"/>
    <col min="7945" max="7949" width="9.140625" style="96"/>
    <col min="7950" max="7951" width="11.28515625" style="96" bestFit="1" customWidth="1"/>
    <col min="7952" max="7953" width="14.7109375" style="96" customWidth="1"/>
    <col min="7954" max="7955" width="9.28515625" style="96" customWidth="1"/>
    <col min="7956" max="8192" width="9.140625" style="96"/>
    <col min="8193" max="8193" width="10.7109375" style="96" bestFit="1" customWidth="1"/>
    <col min="8194" max="8194" width="13.140625" style="96" bestFit="1" customWidth="1"/>
    <col min="8195" max="8196" width="12" style="96" bestFit="1" customWidth="1"/>
    <col min="8197" max="8197" width="8" style="96" bestFit="1" customWidth="1"/>
    <col min="8198" max="8198" width="10.28515625" style="96" bestFit="1" customWidth="1"/>
    <col min="8199" max="8199" width="8.140625" style="96" bestFit="1" customWidth="1"/>
    <col min="8200" max="8200" width="8" style="96" bestFit="1" customWidth="1"/>
    <col min="8201" max="8205" width="9.140625" style="96"/>
    <col min="8206" max="8207" width="11.28515625" style="96" bestFit="1" customWidth="1"/>
    <col min="8208" max="8209" width="14.7109375" style="96" customWidth="1"/>
    <col min="8210" max="8211" width="9.28515625" style="96" customWidth="1"/>
    <col min="8212" max="8448" width="9.140625" style="96"/>
    <col min="8449" max="8449" width="10.7109375" style="96" bestFit="1" customWidth="1"/>
    <col min="8450" max="8450" width="13.140625" style="96" bestFit="1" customWidth="1"/>
    <col min="8451" max="8452" width="12" style="96" bestFit="1" customWidth="1"/>
    <col min="8453" max="8453" width="8" style="96" bestFit="1" customWidth="1"/>
    <col min="8454" max="8454" width="10.28515625" style="96" bestFit="1" customWidth="1"/>
    <col min="8455" max="8455" width="8.140625" style="96" bestFit="1" customWidth="1"/>
    <col min="8456" max="8456" width="8" style="96" bestFit="1" customWidth="1"/>
    <col min="8457" max="8461" width="9.140625" style="96"/>
    <col min="8462" max="8463" width="11.28515625" style="96" bestFit="1" customWidth="1"/>
    <col min="8464" max="8465" width="14.7109375" style="96" customWidth="1"/>
    <col min="8466" max="8467" width="9.28515625" style="96" customWidth="1"/>
    <col min="8468" max="8704" width="9.140625" style="96"/>
    <col min="8705" max="8705" width="10.7109375" style="96" bestFit="1" customWidth="1"/>
    <col min="8706" max="8706" width="13.140625" style="96" bestFit="1" customWidth="1"/>
    <col min="8707" max="8708" width="12" style="96" bestFit="1" customWidth="1"/>
    <col min="8709" max="8709" width="8" style="96" bestFit="1" customWidth="1"/>
    <col min="8710" max="8710" width="10.28515625" style="96" bestFit="1" customWidth="1"/>
    <col min="8711" max="8711" width="8.140625" style="96" bestFit="1" customWidth="1"/>
    <col min="8712" max="8712" width="8" style="96" bestFit="1" customWidth="1"/>
    <col min="8713" max="8717" width="9.140625" style="96"/>
    <col min="8718" max="8719" width="11.28515625" style="96" bestFit="1" customWidth="1"/>
    <col min="8720" max="8721" width="14.7109375" style="96" customWidth="1"/>
    <col min="8722" max="8723" width="9.28515625" style="96" customWidth="1"/>
    <col min="8724" max="8960" width="9.140625" style="96"/>
    <col min="8961" max="8961" width="10.7109375" style="96" bestFit="1" customWidth="1"/>
    <col min="8962" max="8962" width="13.140625" style="96" bestFit="1" customWidth="1"/>
    <col min="8963" max="8964" width="12" style="96" bestFit="1" customWidth="1"/>
    <col min="8965" max="8965" width="8" style="96" bestFit="1" customWidth="1"/>
    <col min="8966" max="8966" width="10.28515625" style="96" bestFit="1" customWidth="1"/>
    <col min="8967" max="8967" width="8.140625" style="96" bestFit="1" customWidth="1"/>
    <col min="8968" max="8968" width="8" style="96" bestFit="1" customWidth="1"/>
    <col min="8969" max="8973" width="9.140625" style="96"/>
    <col min="8974" max="8975" width="11.28515625" style="96" bestFit="1" customWidth="1"/>
    <col min="8976" max="8977" width="14.7109375" style="96" customWidth="1"/>
    <col min="8978" max="8979" width="9.28515625" style="96" customWidth="1"/>
    <col min="8980" max="9216" width="9.140625" style="96"/>
    <col min="9217" max="9217" width="10.7109375" style="96" bestFit="1" customWidth="1"/>
    <col min="9218" max="9218" width="13.140625" style="96" bestFit="1" customWidth="1"/>
    <col min="9219" max="9220" width="12" style="96" bestFit="1" customWidth="1"/>
    <col min="9221" max="9221" width="8" style="96" bestFit="1" customWidth="1"/>
    <col min="9222" max="9222" width="10.28515625" style="96" bestFit="1" customWidth="1"/>
    <col min="9223" max="9223" width="8.140625" style="96" bestFit="1" customWidth="1"/>
    <col min="9224" max="9224" width="8" style="96" bestFit="1" customWidth="1"/>
    <col min="9225" max="9229" width="9.140625" style="96"/>
    <col min="9230" max="9231" width="11.28515625" style="96" bestFit="1" customWidth="1"/>
    <col min="9232" max="9233" width="14.7109375" style="96" customWidth="1"/>
    <col min="9234" max="9235" width="9.28515625" style="96" customWidth="1"/>
    <col min="9236" max="9472" width="9.140625" style="96"/>
    <col min="9473" max="9473" width="10.7109375" style="96" bestFit="1" customWidth="1"/>
    <col min="9474" max="9474" width="13.140625" style="96" bestFit="1" customWidth="1"/>
    <col min="9475" max="9476" width="12" style="96" bestFit="1" customWidth="1"/>
    <col min="9477" max="9477" width="8" style="96" bestFit="1" customWidth="1"/>
    <col min="9478" max="9478" width="10.28515625" style="96" bestFit="1" customWidth="1"/>
    <col min="9479" max="9479" width="8.140625" style="96" bestFit="1" customWidth="1"/>
    <col min="9480" max="9480" width="8" style="96" bestFit="1" customWidth="1"/>
    <col min="9481" max="9485" width="9.140625" style="96"/>
    <col min="9486" max="9487" width="11.28515625" style="96" bestFit="1" customWidth="1"/>
    <col min="9488" max="9489" width="14.7109375" style="96" customWidth="1"/>
    <col min="9490" max="9491" width="9.28515625" style="96" customWidth="1"/>
    <col min="9492" max="9728" width="9.140625" style="96"/>
    <col min="9729" max="9729" width="10.7109375" style="96" bestFit="1" customWidth="1"/>
    <col min="9730" max="9730" width="13.140625" style="96" bestFit="1" customWidth="1"/>
    <col min="9731" max="9732" width="12" style="96" bestFit="1" customWidth="1"/>
    <col min="9733" max="9733" width="8" style="96" bestFit="1" customWidth="1"/>
    <col min="9734" max="9734" width="10.28515625" style="96" bestFit="1" customWidth="1"/>
    <col min="9735" max="9735" width="8.140625" style="96" bestFit="1" customWidth="1"/>
    <col min="9736" max="9736" width="8" style="96" bestFit="1" customWidth="1"/>
    <col min="9737" max="9741" width="9.140625" style="96"/>
    <col min="9742" max="9743" width="11.28515625" style="96" bestFit="1" customWidth="1"/>
    <col min="9744" max="9745" width="14.7109375" style="96" customWidth="1"/>
    <col min="9746" max="9747" width="9.28515625" style="96" customWidth="1"/>
    <col min="9748" max="9984" width="9.140625" style="96"/>
    <col min="9985" max="9985" width="10.7109375" style="96" bestFit="1" customWidth="1"/>
    <col min="9986" max="9986" width="13.140625" style="96" bestFit="1" customWidth="1"/>
    <col min="9987" max="9988" width="12" style="96" bestFit="1" customWidth="1"/>
    <col min="9989" max="9989" width="8" style="96" bestFit="1" customWidth="1"/>
    <col min="9990" max="9990" width="10.28515625" style="96" bestFit="1" customWidth="1"/>
    <col min="9991" max="9991" width="8.140625" style="96" bestFit="1" customWidth="1"/>
    <col min="9992" max="9992" width="8" style="96" bestFit="1" customWidth="1"/>
    <col min="9993" max="9997" width="9.140625" style="96"/>
    <col min="9998" max="9999" width="11.28515625" style="96" bestFit="1" customWidth="1"/>
    <col min="10000" max="10001" width="14.7109375" style="96" customWidth="1"/>
    <col min="10002" max="10003" width="9.28515625" style="96" customWidth="1"/>
    <col min="10004" max="10240" width="9.140625" style="96"/>
    <col min="10241" max="10241" width="10.7109375" style="96" bestFit="1" customWidth="1"/>
    <col min="10242" max="10242" width="13.140625" style="96" bestFit="1" customWidth="1"/>
    <col min="10243" max="10244" width="12" style="96" bestFit="1" customWidth="1"/>
    <col min="10245" max="10245" width="8" style="96" bestFit="1" customWidth="1"/>
    <col min="10246" max="10246" width="10.28515625" style="96" bestFit="1" customWidth="1"/>
    <col min="10247" max="10247" width="8.140625" style="96" bestFit="1" customWidth="1"/>
    <col min="10248" max="10248" width="8" style="96" bestFit="1" customWidth="1"/>
    <col min="10249" max="10253" width="9.140625" style="96"/>
    <col min="10254" max="10255" width="11.28515625" style="96" bestFit="1" customWidth="1"/>
    <col min="10256" max="10257" width="14.7109375" style="96" customWidth="1"/>
    <col min="10258" max="10259" width="9.28515625" style="96" customWidth="1"/>
    <col min="10260" max="10496" width="9.140625" style="96"/>
    <col min="10497" max="10497" width="10.7109375" style="96" bestFit="1" customWidth="1"/>
    <col min="10498" max="10498" width="13.140625" style="96" bestFit="1" customWidth="1"/>
    <col min="10499" max="10500" width="12" style="96" bestFit="1" customWidth="1"/>
    <col min="10501" max="10501" width="8" style="96" bestFit="1" customWidth="1"/>
    <col min="10502" max="10502" width="10.28515625" style="96" bestFit="1" customWidth="1"/>
    <col min="10503" max="10503" width="8.140625" style="96" bestFit="1" customWidth="1"/>
    <col min="10504" max="10504" width="8" style="96" bestFit="1" customWidth="1"/>
    <col min="10505" max="10509" width="9.140625" style="96"/>
    <col min="10510" max="10511" width="11.28515625" style="96" bestFit="1" customWidth="1"/>
    <col min="10512" max="10513" width="14.7109375" style="96" customWidth="1"/>
    <col min="10514" max="10515" width="9.28515625" style="96" customWidth="1"/>
    <col min="10516" max="10752" width="9.140625" style="96"/>
    <col min="10753" max="10753" width="10.7109375" style="96" bestFit="1" customWidth="1"/>
    <col min="10754" max="10754" width="13.140625" style="96" bestFit="1" customWidth="1"/>
    <col min="10755" max="10756" width="12" style="96" bestFit="1" customWidth="1"/>
    <col min="10757" max="10757" width="8" style="96" bestFit="1" customWidth="1"/>
    <col min="10758" max="10758" width="10.28515625" style="96" bestFit="1" customWidth="1"/>
    <col min="10759" max="10759" width="8.140625" style="96" bestFit="1" customWidth="1"/>
    <col min="10760" max="10760" width="8" style="96" bestFit="1" customWidth="1"/>
    <col min="10761" max="10765" width="9.140625" style="96"/>
    <col min="10766" max="10767" width="11.28515625" style="96" bestFit="1" customWidth="1"/>
    <col min="10768" max="10769" width="14.7109375" style="96" customWidth="1"/>
    <col min="10770" max="10771" width="9.28515625" style="96" customWidth="1"/>
    <col min="10772" max="11008" width="9.140625" style="96"/>
    <col min="11009" max="11009" width="10.7109375" style="96" bestFit="1" customWidth="1"/>
    <col min="11010" max="11010" width="13.140625" style="96" bestFit="1" customWidth="1"/>
    <col min="11011" max="11012" width="12" style="96" bestFit="1" customWidth="1"/>
    <col min="11013" max="11013" width="8" style="96" bestFit="1" customWidth="1"/>
    <col min="11014" max="11014" width="10.28515625" style="96" bestFit="1" customWidth="1"/>
    <col min="11015" max="11015" width="8.140625" style="96" bestFit="1" customWidth="1"/>
    <col min="11016" max="11016" width="8" style="96" bestFit="1" customWidth="1"/>
    <col min="11017" max="11021" width="9.140625" style="96"/>
    <col min="11022" max="11023" width="11.28515625" style="96" bestFit="1" customWidth="1"/>
    <col min="11024" max="11025" width="14.7109375" style="96" customWidth="1"/>
    <col min="11026" max="11027" width="9.28515625" style="96" customWidth="1"/>
    <col min="11028" max="11264" width="9.140625" style="96"/>
    <col min="11265" max="11265" width="10.7109375" style="96" bestFit="1" customWidth="1"/>
    <col min="11266" max="11266" width="13.140625" style="96" bestFit="1" customWidth="1"/>
    <col min="11267" max="11268" width="12" style="96" bestFit="1" customWidth="1"/>
    <col min="11269" max="11269" width="8" style="96" bestFit="1" customWidth="1"/>
    <col min="11270" max="11270" width="10.28515625" style="96" bestFit="1" customWidth="1"/>
    <col min="11271" max="11271" width="8.140625" style="96" bestFit="1" customWidth="1"/>
    <col min="11272" max="11272" width="8" style="96" bestFit="1" customWidth="1"/>
    <col min="11273" max="11277" width="9.140625" style="96"/>
    <col min="11278" max="11279" width="11.28515625" style="96" bestFit="1" customWidth="1"/>
    <col min="11280" max="11281" width="14.7109375" style="96" customWidth="1"/>
    <col min="11282" max="11283" width="9.28515625" style="96" customWidth="1"/>
    <col min="11284" max="11520" width="9.140625" style="96"/>
    <col min="11521" max="11521" width="10.7109375" style="96" bestFit="1" customWidth="1"/>
    <col min="11522" max="11522" width="13.140625" style="96" bestFit="1" customWidth="1"/>
    <col min="11523" max="11524" width="12" style="96" bestFit="1" customWidth="1"/>
    <col min="11525" max="11525" width="8" style="96" bestFit="1" customWidth="1"/>
    <col min="11526" max="11526" width="10.28515625" style="96" bestFit="1" customWidth="1"/>
    <col min="11527" max="11527" width="8.140625" style="96" bestFit="1" customWidth="1"/>
    <col min="11528" max="11528" width="8" style="96" bestFit="1" customWidth="1"/>
    <col min="11529" max="11533" width="9.140625" style="96"/>
    <col min="11534" max="11535" width="11.28515625" style="96" bestFit="1" customWidth="1"/>
    <col min="11536" max="11537" width="14.7109375" style="96" customWidth="1"/>
    <col min="11538" max="11539" width="9.28515625" style="96" customWidth="1"/>
    <col min="11540" max="11776" width="9.140625" style="96"/>
    <col min="11777" max="11777" width="10.7109375" style="96" bestFit="1" customWidth="1"/>
    <col min="11778" max="11778" width="13.140625" style="96" bestFit="1" customWidth="1"/>
    <col min="11779" max="11780" width="12" style="96" bestFit="1" customWidth="1"/>
    <col min="11781" max="11781" width="8" style="96" bestFit="1" customWidth="1"/>
    <col min="11782" max="11782" width="10.28515625" style="96" bestFit="1" customWidth="1"/>
    <col min="11783" max="11783" width="8.140625" style="96" bestFit="1" customWidth="1"/>
    <col min="11784" max="11784" width="8" style="96" bestFit="1" customWidth="1"/>
    <col min="11785" max="11789" width="9.140625" style="96"/>
    <col min="11790" max="11791" width="11.28515625" style="96" bestFit="1" customWidth="1"/>
    <col min="11792" max="11793" width="14.7109375" style="96" customWidth="1"/>
    <col min="11794" max="11795" width="9.28515625" style="96" customWidth="1"/>
    <col min="11796" max="12032" width="9.140625" style="96"/>
    <col min="12033" max="12033" width="10.7109375" style="96" bestFit="1" customWidth="1"/>
    <col min="12034" max="12034" width="13.140625" style="96" bestFit="1" customWidth="1"/>
    <col min="12035" max="12036" width="12" style="96" bestFit="1" customWidth="1"/>
    <col min="12037" max="12037" width="8" style="96" bestFit="1" customWidth="1"/>
    <col min="12038" max="12038" width="10.28515625" style="96" bestFit="1" customWidth="1"/>
    <col min="12039" max="12039" width="8.140625" style="96" bestFit="1" customWidth="1"/>
    <col min="12040" max="12040" width="8" style="96" bestFit="1" customWidth="1"/>
    <col min="12041" max="12045" width="9.140625" style="96"/>
    <col min="12046" max="12047" width="11.28515625" style="96" bestFit="1" customWidth="1"/>
    <col min="12048" max="12049" width="14.7109375" style="96" customWidth="1"/>
    <col min="12050" max="12051" width="9.28515625" style="96" customWidth="1"/>
    <col min="12052" max="12288" width="9.140625" style="96"/>
    <col min="12289" max="12289" width="10.7109375" style="96" bestFit="1" customWidth="1"/>
    <col min="12290" max="12290" width="13.140625" style="96" bestFit="1" customWidth="1"/>
    <col min="12291" max="12292" width="12" style="96" bestFit="1" customWidth="1"/>
    <col min="12293" max="12293" width="8" style="96" bestFit="1" customWidth="1"/>
    <col min="12294" max="12294" width="10.28515625" style="96" bestFit="1" customWidth="1"/>
    <col min="12295" max="12295" width="8.140625" style="96" bestFit="1" customWidth="1"/>
    <col min="12296" max="12296" width="8" style="96" bestFit="1" customWidth="1"/>
    <col min="12297" max="12301" width="9.140625" style="96"/>
    <col min="12302" max="12303" width="11.28515625" style="96" bestFit="1" customWidth="1"/>
    <col min="12304" max="12305" width="14.7109375" style="96" customWidth="1"/>
    <col min="12306" max="12307" width="9.28515625" style="96" customWidth="1"/>
    <col min="12308" max="12544" width="9.140625" style="96"/>
    <col min="12545" max="12545" width="10.7109375" style="96" bestFit="1" customWidth="1"/>
    <col min="12546" max="12546" width="13.140625" style="96" bestFit="1" customWidth="1"/>
    <col min="12547" max="12548" width="12" style="96" bestFit="1" customWidth="1"/>
    <col min="12549" max="12549" width="8" style="96" bestFit="1" customWidth="1"/>
    <col min="12550" max="12550" width="10.28515625" style="96" bestFit="1" customWidth="1"/>
    <col min="12551" max="12551" width="8.140625" style="96" bestFit="1" customWidth="1"/>
    <col min="12552" max="12552" width="8" style="96" bestFit="1" customWidth="1"/>
    <col min="12553" max="12557" width="9.140625" style="96"/>
    <col min="12558" max="12559" width="11.28515625" style="96" bestFit="1" customWidth="1"/>
    <col min="12560" max="12561" width="14.7109375" style="96" customWidth="1"/>
    <col min="12562" max="12563" width="9.28515625" style="96" customWidth="1"/>
    <col min="12564" max="12800" width="9.140625" style="96"/>
    <col min="12801" max="12801" width="10.7109375" style="96" bestFit="1" customWidth="1"/>
    <col min="12802" max="12802" width="13.140625" style="96" bestFit="1" customWidth="1"/>
    <col min="12803" max="12804" width="12" style="96" bestFit="1" customWidth="1"/>
    <col min="12805" max="12805" width="8" style="96" bestFit="1" customWidth="1"/>
    <col min="12806" max="12806" width="10.28515625" style="96" bestFit="1" customWidth="1"/>
    <col min="12807" max="12807" width="8.140625" style="96" bestFit="1" customWidth="1"/>
    <col min="12808" max="12808" width="8" style="96" bestFit="1" customWidth="1"/>
    <col min="12809" max="12813" width="9.140625" style="96"/>
    <col min="12814" max="12815" width="11.28515625" style="96" bestFit="1" customWidth="1"/>
    <col min="12816" max="12817" width="14.7109375" style="96" customWidth="1"/>
    <col min="12818" max="12819" width="9.28515625" style="96" customWidth="1"/>
    <col min="12820" max="13056" width="9.140625" style="96"/>
    <col min="13057" max="13057" width="10.7109375" style="96" bestFit="1" customWidth="1"/>
    <col min="13058" max="13058" width="13.140625" style="96" bestFit="1" customWidth="1"/>
    <col min="13059" max="13060" width="12" style="96" bestFit="1" customWidth="1"/>
    <col min="13061" max="13061" width="8" style="96" bestFit="1" customWidth="1"/>
    <col min="13062" max="13062" width="10.28515625" style="96" bestFit="1" customWidth="1"/>
    <col min="13063" max="13063" width="8.140625" style="96" bestFit="1" customWidth="1"/>
    <col min="13064" max="13064" width="8" style="96" bestFit="1" customWidth="1"/>
    <col min="13065" max="13069" width="9.140625" style="96"/>
    <col min="13070" max="13071" width="11.28515625" style="96" bestFit="1" customWidth="1"/>
    <col min="13072" max="13073" width="14.7109375" style="96" customWidth="1"/>
    <col min="13074" max="13075" width="9.28515625" style="96" customWidth="1"/>
    <col min="13076" max="13312" width="9.140625" style="96"/>
    <col min="13313" max="13313" width="10.7109375" style="96" bestFit="1" customWidth="1"/>
    <col min="13314" max="13314" width="13.140625" style="96" bestFit="1" customWidth="1"/>
    <col min="13315" max="13316" width="12" style="96" bestFit="1" customWidth="1"/>
    <col min="13317" max="13317" width="8" style="96" bestFit="1" customWidth="1"/>
    <col min="13318" max="13318" width="10.28515625" style="96" bestFit="1" customWidth="1"/>
    <col min="13319" max="13319" width="8.140625" style="96" bestFit="1" customWidth="1"/>
    <col min="13320" max="13320" width="8" style="96" bestFit="1" customWidth="1"/>
    <col min="13321" max="13325" width="9.140625" style="96"/>
    <col min="13326" max="13327" width="11.28515625" style="96" bestFit="1" customWidth="1"/>
    <col min="13328" max="13329" width="14.7109375" style="96" customWidth="1"/>
    <col min="13330" max="13331" width="9.28515625" style="96" customWidth="1"/>
    <col min="13332" max="13568" width="9.140625" style="96"/>
    <col min="13569" max="13569" width="10.7109375" style="96" bestFit="1" customWidth="1"/>
    <col min="13570" max="13570" width="13.140625" style="96" bestFit="1" customWidth="1"/>
    <col min="13571" max="13572" width="12" style="96" bestFit="1" customWidth="1"/>
    <col min="13573" max="13573" width="8" style="96" bestFit="1" customWidth="1"/>
    <col min="13574" max="13574" width="10.28515625" style="96" bestFit="1" customWidth="1"/>
    <col min="13575" max="13575" width="8.140625" style="96" bestFit="1" customWidth="1"/>
    <col min="13576" max="13576" width="8" style="96" bestFit="1" customWidth="1"/>
    <col min="13577" max="13581" width="9.140625" style="96"/>
    <col min="13582" max="13583" width="11.28515625" style="96" bestFit="1" customWidth="1"/>
    <col min="13584" max="13585" width="14.7109375" style="96" customWidth="1"/>
    <col min="13586" max="13587" width="9.28515625" style="96" customWidth="1"/>
    <col min="13588" max="13824" width="9.140625" style="96"/>
    <col min="13825" max="13825" width="10.7109375" style="96" bestFit="1" customWidth="1"/>
    <col min="13826" max="13826" width="13.140625" style="96" bestFit="1" customWidth="1"/>
    <col min="13827" max="13828" width="12" style="96" bestFit="1" customWidth="1"/>
    <col min="13829" max="13829" width="8" style="96" bestFit="1" customWidth="1"/>
    <col min="13830" max="13830" width="10.28515625" style="96" bestFit="1" customWidth="1"/>
    <col min="13831" max="13831" width="8.140625" style="96" bestFit="1" customWidth="1"/>
    <col min="13832" max="13832" width="8" style="96" bestFit="1" customWidth="1"/>
    <col min="13833" max="13837" width="9.140625" style="96"/>
    <col min="13838" max="13839" width="11.28515625" style="96" bestFit="1" customWidth="1"/>
    <col min="13840" max="13841" width="14.7109375" style="96" customWidth="1"/>
    <col min="13842" max="13843" width="9.28515625" style="96" customWidth="1"/>
    <col min="13844" max="14080" width="9.140625" style="96"/>
    <col min="14081" max="14081" width="10.7109375" style="96" bestFit="1" customWidth="1"/>
    <col min="14082" max="14082" width="13.140625" style="96" bestFit="1" customWidth="1"/>
    <col min="14083" max="14084" width="12" style="96" bestFit="1" customWidth="1"/>
    <col min="14085" max="14085" width="8" style="96" bestFit="1" customWidth="1"/>
    <col min="14086" max="14086" width="10.28515625" style="96" bestFit="1" customWidth="1"/>
    <col min="14087" max="14087" width="8.140625" style="96" bestFit="1" customWidth="1"/>
    <col min="14088" max="14088" width="8" style="96" bestFit="1" customWidth="1"/>
    <col min="14089" max="14093" width="9.140625" style="96"/>
    <col min="14094" max="14095" width="11.28515625" style="96" bestFit="1" customWidth="1"/>
    <col min="14096" max="14097" width="14.7109375" style="96" customWidth="1"/>
    <col min="14098" max="14099" width="9.28515625" style="96" customWidth="1"/>
    <col min="14100" max="14336" width="9.140625" style="96"/>
    <col min="14337" max="14337" width="10.7109375" style="96" bestFit="1" customWidth="1"/>
    <col min="14338" max="14338" width="13.140625" style="96" bestFit="1" customWidth="1"/>
    <col min="14339" max="14340" width="12" style="96" bestFit="1" customWidth="1"/>
    <col min="14341" max="14341" width="8" style="96" bestFit="1" customWidth="1"/>
    <col min="14342" max="14342" width="10.28515625" style="96" bestFit="1" customWidth="1"/>
    <col min="14343" max="14343" width="8.140625" style="96" bestFit="1" customWidth="1"/>
    <col min="14344" max="14344" width="8" style="96" bestFit="1" customWidth="1"/>
    <col min="14345" max="14349" width="9.140625" style="96"/>
    <col min="14350" max="14351" width="11.28515625" style="96" bestFit="1" customWidth="1"/>
    <col min="14352" max="14353" width="14.7109375" style="96" customWidth="1"/>
    <col min="14354" max="14355" width="9.28515625" style="96" customWidth="1"/>
    <col min="14356" max="14592" width="9.140625" style="96"/>
    <col min="14593" max="14593" width="10.7109375" style="96" bestFit="1" customWidth="1"/>
    <col min="14594" max="14594" width="13.140625" style="96" bestFit="1" customWidth="1"/>
    <col min="14595" max="14596" width="12" style="96" bestFit="1" customWidth="1"/>
    <col min="14597" max="14597" width="8" style="96" bestFit="1" customWidth="1"/>
    <col min="14598" max="14598" width="10.28515625" style="96" bestFit="1" customWidth="1"/>
    <col min="14599" max="14599" width="8.140625" style="96" bestFit="1" customWidth="1"/>
    <col min="14600" max="14600" width="8" style="96" bestFit="1" customWidth="1"/>
    <col min="14601" max="14605" width="9.140625" style="96"/>
    <col min="14606" max="14607" width="11.28515625" style="96" bestFit="1" customWidth="1"/>
    <col min="14608" max="14609" width="14.7109375" style="96" customWidth="1"/>
    <col min="14610" max="14611" width="9.28515625" style="96" customWidth="1"/>
    <col min="14612" max="14848" width="9.140625" style="96"/>
    <col min="14849" max="14849" width="10.7109375" style="96" bestFit="1" customWidth="1"/>
    <col min="14850" max="14850" width="13.140625" style="96" bestFit="1" customWidth="1"/>
    <col min="14851" max="14852" width="12" style="96" bestFit="1" customWidth="1"/>
    <col min="14853" max="14853" width="8" style="96" bestFit="1" customWidth="1"/>
    <col min="14854" max="14854" width="10.28515625" style="96" bestFit="1" customWidth="1"/>
    <col min="14855" max="14855" width="8.140625" style="96" bestFit="1" customWidth="1"/>
    <col min="14856" max="14856" width="8" style="96" bestFit="1" customWidth="1"/>
    <col min="14857" max="14861" width="9.140625" style="96"/>
    <col min="14862" max="14863" width="11.28515625" style="96" bestFit="1" customWidth="1"/>
    <col min="14864" max="14865" width="14.7109375" style="96" customWidth="1"/>
    <col min="14866" max="14867" width="9.28515625" style="96" customWidth="1"/>
    <col min="14868" max="15104" width="9.140625" style="96"/>
    <col min="15105" max="15105" width="10.7109375" style="96" bestFit="1" customWidth="1"/>
    <col min="15106" max="15106" width="13.140625" style="96" bestFit="1" customWidth="1"/>
    <col min="15107" max="15108" width="12" style="96" bestFit="1" customWidth="1"/>
    <col min="15109" max="15109" width="8" style="96" bestFit="1" customWidth="1"/>
    <col min="15110" max="15110" width="10.28515625" style="96" bestFit="1" customWidth="1"/>
    <col min="15111" max="15111" width="8.140625" style="96" bestFit="1" customWidth="1"/>
    <col min="15112" max="15112" width="8" style="96" bestFit="1" customWidth="1"/>
    <col min="15113" max="15117" width="9.140625" style="96"/>
    <col min="15118" max="15119" width="11.28515625" style="96" bestFit="1" customWidth="1"/>
    <col min="15120" max="15121" width="14.7109375" style="96" customWidth="1"/>
    <col min="15122" max="15123" width="9.28515625" style="96" customWidth="1"/>
    <col min="15124" max="15360" width="9.140625" style="96"/>
    <col min="15361" max="15361" width="10.7109375" style="96" bestFit="1" customWidth="1"/>
    <col min="15362" max="15362" width="13.140625" style="96" bestFit="1" customWidth="1"/>
    <col min="15363" max="15364" width="12" style="96" bestFit="1" customWidth="1"/>
    <col min="15365" max="15365" width="8" style="96" bestFit="1" customWidth="1"/>
    <col min="15366" max="15366" width="10.28515625" style="96" bestFit="1" customWidth="1"/>
    <col min="15367" max="15367" width="8.140625" style="96" bestFit="1" customWidth="1"/>
    <col min="15368" max="15368" width="8" style="96" bestFit="1" customWidth="1"/>
    <col min="15369" max="15373" width="9.140625" style="96"/>
    <col min="15374" max="15375" width="11.28515625" style="96" bestFit="1" customWidth="1"/>
    <col min="15376" max="15377" width="14.7109375" style="96" customWidth="1"/>
    <col min="15378" max="15379" width="9.28515625" style="96" customWidth="1"/>
    <col min="15380" max="15616" width="9.140625" style="96"/>
    <col min="15617" max="15617" width="10.7109375" style="96" bestFit="1" customWidth="1"/>
    <col min="15618" max="15618" width="13.140625" style="96" bestFit="1" customWidth="1"/>
    <col min="15619" max="15620" width="12" style="96" bestFit="1" customWidth="1"/>
    <col min="15621" max="15621" width="8" style="96" bestFit="1" customWidth="1"/>
    <col min="15622" max="15622" width="10.28515625" style="96" bestFit="1" customWidth="1"/>
    <col min="15623" max="15623" width="8.140625" style="96" bestFit="1" customWidth="1"/>
    <col min="15624" max="15624" width="8" style="96" bestFit="1" customWidth="1"/>
    <col min="15625" max="15629" width="9.140625" style="96"/>
    <col min="15630" max="15631" width="11.28515625" style="96" bestFit="1" customWidth="1"/>
    <col min="15632" max="15633" width="14.7109375" style="96" customWidth="1"/>
    <col min="15634" max="15635" width="9.28515625" style="96" customWidth="1"/>
    <col min="15636" max="15872" width="9.140625" style="96"/>
    <col min="15873" max="15873" width="10.7109375" style="96" bestFit="1" customWidth="1"/>
    <col min="15874" max="15874" width="13.140625" style="96" bestFit="1" customWidth="1"/>
    <col min="15875" max="15876" width="12" style="96" bestFit="1" customWidth="1"/>
    <col min="15877" max="15877" width="8" style="96" bestFit="1" customWidth="1"/>
    <col min="15878" max="15878" width="10.28515625" style="96" bestFit="1" customWidth="1"/>
    <col min="15879" max="15879" width="8.140625" style="96" bestFit="1" customWidth="1"/>
    <col min="15880" max="15880" width="8" style="96" bestFit="1" customWidth="1"/>
    <col min="15881" max="15885" width="9.140625" style="96"/>
    <col min="15886" max="15887" width="11.28515625" style="96" bestFit="1" customWidth="1"/>
    <col min="15888" max="15889" width="14.7109375" style="96" customWidth="1"/>
    <col min="15890" max="15891" width="9.28515625" style="96" customWidth="1"/>
    <col min="15892" max="16128" width="9.140625" style="96"/>
    <col min="16129" max="16129" width="10.7109375" style="96" bestFit="1" customWidth="1"/>
    <col min="16130" max="16130" width="13.140625" style="96" bestFit="1" customWidth="1"/>
    <col min="16131" max="16132" width="12" style="96" bestFit="1" customWidth="1"/>
    <col min="16133" max="16133" width="8" style="96" bestFit="1" customWidth="1"/>
    <col min="16134" max="16134" width="10.28515625" style="96" bestFit="1" customWidth="1"/>
    <col min="16135" max="16135" width="8.140625" style="96" bestFit="1" customWidth="1"/>
    <col min="16136" max="16136" width="8" style="96" bestFit="1" customWidth="1"/>
    <col min="16137" max="16141" width="9.140625" style="96"/>
    <col min="16142" max="16143" width="11.28515625" style="96" bestFit="1" customWidth="1"/>
    <col min="16144" max="16145" width="14.7109375" style="96" customWidth="1"/>
    <col min="16146" max="16147" width="9.28515625" style="96" customWidth="1"/>
    <col min="16148" max="16384" width="9.140625" style="96"/>
  </cols>
  <sheetData>
    <row r="5" spans="1:24" x14ac:dyDescent="0.2">
      <c r="A5" s="93"/>
      <c r="B5" s="94" t="s">
        <v>37</v>
      </c>
      <c r="C5" s="94" t="s">
        <v>260</v>
      </c>
      <c r="D5" s="94" t="s">
        <v>261</v>
      </c>
      <c r="E5" s="94" t="s">
        <v>733</v>
      </c>
      <c r="F5" s="94" t="s">
        <v>734</v>
      </c>
      <c r="G5" s="94" t="s">
        <v>735</v>
      </c>
      <c r="H5" s="95" t="s">
        <v>736</v>
      </c>
      <c r="L5" s="70"/>
      <c r="M5" s="70"/>
      <c r="N5" s="97"/>
      <c r="O5" s="97"/>
      <c r="P5" s="97"/>
      <c r="Q5" s="97"/>
      <c r="R5" s="97"/>
      <c r="S5" s="97"/>
      <c r="T5" s="70"/>
      <c r="U5" s="70"/>
      <c r="V5" s="98"/>
      <c r="W5" s="98"/>
      <c r="X5" s="70"/>
    </row>
    <row r="6" spans="1:24" x14ac:dyDescent="0.2">
      <c r="L6" s="70"/>
      <c r="M6" s="70"/>
      <c r="N6" s="103"/>
      <c r="O6" s="97"/>
      <c r="P6" s="97"/>
      <c r="Q6" s="97"/>
      <c r="R6" s="103"/>
      <c r="S6" s="103"/>
      <c r="T6" s="70"/>
      <c r="U6" s="70"/>
      <c r="V6" s="98"/>
      <c r="W6" s="98"/>
      <c r="X6" s="70"/>
    </row>
    <row r="7" spans="1:24" x14ac:dyDescent="0.2">
      <c r="B7" s="104" t="s">
        <v>348</v>
      </c>
      <c r="L7" s="70"/>
      <c r="M7" s="70"/>
      <c r="N7" s="103"/>
      <c r="O7" s="97"/>
      <c r="P7" s="97"/>
      <c r="Q7" s="97"/>
      <c r="R7" s="103"/>
      <c r="S7" s="103"/>
      <c r="T7" s="70"/>
      <c r="U7" s="70"/>
      <c r="V7" s="98"/>
      <c r="W7" s="98"/>
      <c r="X7" s="70"/>
    </row>
    <row r="8" spans="1:24" x14ac:dyDescent="0.2">
      <c r="B8" s="104" t="s">
        <v>737</v>
      </c>
      <c r="C8" s="105">
        <v>459204.0012</v>
      </c>
      <c r="D8" s="105">
        <v>103402.52009999999</v>
      </c>
      <c r="E8" s="105">
        <v>0</v>
      </c>
      <c r="F8" s="105">
        <v>307.3</v>
      </c>
      <c r="G8" s="105">
        <v>305.10000000000002</v>
      </c>
      <c r="H8" s="106">
        <v>2.2000000000000002</v>
      </c>
      <c r="L8" s="70"/>
      <c r="M8" s="70"/>
      <c r="N8" s="97"/>
      <c r="O8" s="97"/>
      <c r="P8" s="97"/>
      <c r="Q8" s="97"/>
      <c r="R8" s="103"/>
      <c r="S8" s="103"/>
      <c r="T8" s="70"/>
      <c r="U8" s="70"/>
      <c r="V8" s="98"/>
      <c r="W8" s="98"/>
      <c r="X8" s="70"/>
    </row>
    <row r="9" spans="1:24" x14ac:dyDescent="0.2">
      <c r="B9" s="104" t="s">
        <v>738</v>
      </c>
      <c r="C9" s="105">
        <v>459203.4363</v>
      </c>
      <c r="D9" s="105">
        <v>103402.84179999999</v>
      </c>
      <c r="E9" s="105">
        <v>0.65</v>
      </c>
      <c r="F9" s="105">
        <v>307.23</v>
      </c>
      <c r="G9" s="105">
        <v>305.13</v>
      </c>
      <c r="H9" s="106">
        <v>2.1</v>
      </c>
      <c r="L9" s="70"/>
      <c r="M9" s="70"/>
      <c r="N9" s="97"/>
      <c r="O9" s="97"/>
      <c r="P9" s="97"/>
      <c r="Q9" s="97"/>
      <c r="R9" s="103"/>
      <c r="S9" s="103"/>
      <c r="T9" s="70"/>
      <c r="U9" s="70"/>
      <c r="V9" s="98"/>
      <c r="W9" s="98"/>
      <c r="X9" s="70"/>
    </row>
    <row r="10" spans="1:24" x14ac:dyDescent="0.2">
      <c r="B10" s="104" t="s">
        <v>739</v>
      </c>
      <c r="C10" s="105">
        <v>459202.5012</v>
      </c>
      <c r="D10" s="105">
        <v>103406.26639999999</v>
      </c>
      <c r="E10" s="105">
        <v>4.2</v>
      </c>
      <c r="F10" s="105">
        <v>306.99</v>
      </c>
      <c r="G10" s="105">
        <v>305.16000000000003</v>
      </c>
      <c r="H10" s="106">
        <v>1.83</v>
      </c>
      <c r="J10" s="106"/>
      <c r="L10" s="70"/>
      <c r="M10" s="70"/>
      <c r="N10" s="97"/>
      <c r="O10" s="97"/>
      <c r="P10" s="97"/>
      <c r="Q10" s="97"/>
      <c r="R10" s="103"/>
      <c r="S10" s="103"/>
      <c r="T10" s="70"/>
      <c r="U10" s="70"/>
      <c r="V10" s="98"/>
      <c r="W10" s="98"/>
      <c r="X10" s="70"/>
    </row>
    <row r="11" spans="1:24" x14ac:dyDescent="0.2">
      <c r="B11" s="104" t="s">
        <v>740</v>
      </c>
      <c r="C11" s="105">
        <v>459188.65669999999</v>
      </c>
      <c r="D11" s="105">
        <v>103413.88009999999</v>
      </c>
      <c r="E11" s="105">
        <v>20</v>
      </c>
      <c r="F11" s="105">
        <v>307.12</v>
      </c>
      <c r="G11" s="105">
        <v>305.5</v>
      </c>
      <c r="H11" s="106">
        <v>1.62</v>
      </c>
      <c r="J11" s="106"/>
      <c r="N11" s="107"/>
    </row>
    <row r="12" spans="1:24" x14ac:dyDescent="0.2">
      <c r="B12" s="104" t="s">
        <v>741</v>
      </c>
      <c r="C12" s="105">
        <v>459171.28129999997</v>
      </c>
      <c r="D12" s="105">
        <v>103423.7844</v>
      </c>
      <c r="E12" s="105">
        <v>40</v>
      </c>
      <c r="F12" s="105">
        <v>307.14</v>
      </c>
      <c r="G12" s="105">
        <v>305.60000000000002</v>
      </c>
      <c r="H12" s="106">
        <v>1.55</v>
      </c>
      <c r="J12" s="106"/>
      <c r="N12" s="107"/>
    </row>
    <row r="13" spans="1:24" x14ac:dyDescent="0.2">
      <c r="B13" s="104" t="s">
        <v>742</v>
      </c>
      <c r="C13" s="105">
        <v>459153.95039999997</v>
      </c>
      <c r="D13" s="105">
        <v>103433.7665</v>
      </c>
      <c r="E13" s="105">
        <v>60</v>
      </c>
      <c r="F13" s="105">
        <v>307.16000000000003</v>
      </c>
      <c r="G13" s="105">
        <v>305.7</v>
      </c>
      <c r="H13" s="106">
        <v>1.47</v>
      </c>
      <c r="J13" s="106"/>
      <c r="N13" s="107"/>
    </row>
    <row r="14" spans="1:24" x14ac:dyDescent="0.2">
      <c r="B14" s="104" t="s">
        <v>743</v>
      </c>
      <c r="C14" s="105">
        <v>459136.64919999999</v>
      </c>
      <c r="D14" s="105">
        <v>103443.7997</v>
      </c>
      <c r="E14" s="105">
        <v>80</v>
      </c>
      <c r="F14" s="105">
        <v>307.17</v>
      </c>
      <c r="G14" s="105">
        <v>305.8</v>
      </c>
      <c r="H14" s="106">
        <v>1.38</v>
      </c>
      <c r="J14" s="106"/>
      <c r="N14" s="107"/>
    </row>
    <row r="15" spans="1:24" x14ac:dyDescent="0.2">
      <c r="B15" s="104" t="s">
        <v>744</v>
      </c>
      <c r="C15" s="105">
        <v>459128.01490000001</v>
      </c>
      <c r="D15" s="105">
        <v>103448.84450000001</v>
      </c>
      <c r="E15" s="105">
        <v>90</v>
      </c>
      <c r="F15" s="105">
        <v>307.17</v>
      </c>
      <c r="G15" s="105">
        <v>305.85000000000002</v>
      </c>
      <c r="H15" s="106">
        <v>1.33</v>
      </c>
      <c r="J15" s="106"/>
      <c r="N15" s="107"/>
    </row>
    <row r="16" spans="1:24" x14ac:dyDescent="0.2">
      <c r="B16" s="104"/>
      <c r="C16" s="105"/>
      <c r="D16" s="105"/>
      <c r="E16" s="105"/>
      <c r="F16" s="105"/>
      <c r="G16" s="105"/>
      <c r="H16" s="106"/>
      <c r="J16" s="106"/>
      <c r="N16" s="107"/>
    </row>
    <row r="17" spans="1:23" x14ac:dyDescent="0.2">
      <c r="B17" s="104"/>
      <c r="C17" s="105"/>
      <c r="D17" s="105"/>
      <c r="E17" s="105"/>
      <c r="F17" s="105"/>
      <c r="G17" s="105"/>
      <c r="H17" s="106"/>
      <c r="J17" s="106"/>
      <c r="N17" s="107"/>
    </row>
    <row r="18" spans="1:23" x14ac:dyDescent="0.2">
      <c r="A18" s="93"/>
      <c r="B18" s="94" t="s">
        <v>37</v>
      </c>
      <c r="C18" s="94" t="s">
        <v>260</v>
      </c>
      <c r="D18" s="94" t="s">
        <v>261</v>
      </c>
      <c r="E18" s="94" t="s">
        <v>733</v>
      </c>
      <c r="F18" s="94" t="s">
        <v>734</v>
      </c>
      <c r="G18" s="94" t="s">
        <v>735</v>
      </c>
      <c r="H18" s="95" t="s">
        <v>736</v>
      </c>
      <c r="N18" s="97"/>
      <c r="O18" s="97"/>
      <c r="P18" s="97"/>
      <c r="Q18" s="97"/>
      <c r="R18" s="97"/>
      <c r="S18" s="97"/>
      <c r="T18" s="70"/>
      <c r="U18" s="70"/>
      <c r="V18" s="98"/>
      <c r="W18" s="98"/>
    </row>
    <row r="19" spans="1:23" x14ac:dyDescent="0.2">
      <c r="N19" s="103"/>
      <c r="O19" s="97"/>
      <c r="P19" s="97"/>
      <c r="Q19" s="97"/>
      <c r="R19" s="103"/>
      <c r="S19" s="103"/>
      <c r="T19" s="70"/>
      <c r="U19" s="70"/>
      <c r="V19" s="98"/>
      <c r="W19" s="98"/>
    </row>
    <row r="20" spans="1:23" x14ac:dyDescent="0.2">
      <c r="B20" s="104" t="s">
        <v>349</v>
      </c>
    </row>
    <row r="21" spans="1:23" x14ac:dyDescent="0.2">
      <c r="B21" s="104" t="s">
        <v>745</v>
      </c>
      <c r="C21" s="109">
        <v>459239.34940000001</v>
      </c>
      <c r="D21" s="109">
        <v>103463.53599999999</v>
      </c>
      <c r="E21" s="105">
        <v>0</v>
      </c>
      <c r="F21" s="105">
        <v>307.33</v>
      </c>
      <c r="G21" s="105">
        <v>305.27999999999997</v>
      </c>
      <c r="H21" s="106">
        <v>2.0499999999999998</v>
      </c>
      <c r="N21" s="107"/>
    </row>
    <row r="22" spans="1:23" x14ac:dyDescent="0.2">
      <c r="B22" s="104" t="s">
        <v>746</v>
      </c>
      <c r="C22" s="109">
        <v>459238.47590000002</v>
      </c>
      <c r="D22" s="109">
        <v>103464.0229</v>
      </c>
      <c r="E22" s="105">
        <v>1</v>
      </c>
      <c r="F22" s="105">
        <v>307.31</v>
      </c>
      <c r="G22" s="105">
        <v>305.33999999999997</v>
      </c>
      <c r="H22" s="106">
        <v>1.96</v>
      </c>
      <c r="N22" s="107"/>
    </row>
    <row r="23" spans="1:23" x14ac:dyDescent="0.2">
      <c r="B23" s="104" t="s">
        <v>747</v>
      </c>
      <c r="C23" s="109">
        <v>459238.03909999999</v>
      </c>
      <c r="D23" s="109">
        <v>103464.2663</v>
      </c>
      <c r="E23" s="105">
        <v>1.5</v>
      </c>
      <c r="F23" s="105">
        <v>307.29000000000002</v>
      </c>
      <c r="G23" s="105">
        <v>305.36</v>
      </c>
      <c r="H23" s="106">
        <v>1.93</v>
      </c>
      <c r="J23" s="106"/>
      <c r="N23" s="107"/>
    </row>
    <row r="24" spans="1:23" x14ac:dyDescent="0.2">
      <c r="B24" s="104" t="s">
        <v>748</v>
      </c>
      <c r="C24" s="109">
        <v>459231.48790000001</v>
      </c>
      <c r="D24" s="109">
        <v>103467.9175</v>
      </c>
      <c r="E24" s="105">
        <v>9</v>
      </c>
      <c r="F24" s="105">
        <v>307.39</v>
      </c>
      <c r="G24" s="105">
        <v>305.62</v>
      </c>
      <c r="H24" s="106">
        <v>1.76</v>
      </c>
      <c r="J24" s="106"/>
      <c r="N24" s="107"/>
    </row>
    <row r="25" spans="1:23" x14ac:dyDescent="0.2">
      <c r="B25" s="104" t="s">
        <v>749</v>
      </c>
      <c r="C25" s="109">
        <v>459227.50040000002</v>
      </c>
      <c r="D25" s="109">
        <v>103468.2264</v>
      </c>
      <c r="E25" s="105">
        <v>13</v>
      </c>
      <c r="F25" s="105">
        <v>307.39</v>
      </c>
      <c r="G25" s="105">
        <v>305.75</v>
      </c>
      <c r="H25" s="106">
        <v>1.64</v>
      </c>
      <c r="J25" s="106"/>
      <c r="N25" s="107"/>
    </row>
    <row r="26" spans="1:23" x14ac:dyDescent="0.2">
      <c r="B26" s="104" t="s">
        <v>750</v>
      </c>
      <c r="C26" s="109">
        <v>459214.50380000001</v>
      </c>
      <c r="D26" s="109">
        <v>103475.7157</v>
      </c>
      <c r="E26" s="105">
        <v>28</v>
      </c>
      <c r="F26" s="105">
        <v>307.37</v>
      </c>
      <c r="G26" s="105">
        <v>305.83</v>
      </c>
      <c r="H26" s="106">
        <v>1.54</v>
      </c>
      <c r="J26" s="106"/>
      <c r="N26" s="107"/>
    </row>
    <row r="27" spans="1:23" x14ac:dyDescent="0.2">
      <c r="B27" s="104" t="s">
        <v>751</v>
      </c>
      <c r="C27" s="105">
        <v>459201.49719999998</v>
      </c>
      <c r="D27" s="105">
        <v>103483.1874</v>
      </c>
      <c r="E27" s="105">
        <v>43</v>
      </c>
      <c r="F27" s="105">
        <v>307.39</v>
      </c>
      <c r="G27" s="105">
        <v>305.89999999999998</v>
      </c>
      <c r="H27" s="106">
        <v>1.49</v>
      </c>
      <c r="J27" s="106"/>
      <c r="N27" s="107"/>
    </row>
    <row r="28" spans="1:23" x14ac:dyDescent="0.2">
      <c r="B28" s="104" t="s">
        <v>752</v>
      </c>
      <c r="C28" s="105">
        <v>459185.0232</v>
      </c>
      <c r="D28" s="105">
        <v>103492.65360000001</v>
      </c>
      <c r="E28" s="105">
        <v>62</v>
      </c>
      <c r="F28" s="105">
        <v>307.38</v>
      </c>
      <c r="G28" s="105">
        <v>306</v>
      </c>
      <c r="H28" s="106">
        <v>1.38</v>
      </c>
      <c r="J28" s="106"/>
      <c r="N28" s="107"/>
    </row>
    <row r="29" spans="1:23" x14ac:dyDescent="0.2">
      <c r="B29" s="104"/>
      <c r="C29" s="105"/>
      <c r="D29" s="105"/>
      <c r="E29" s="105"/>
      <c r="F29" s="105"/>
      <c r="G29" s="105"/>
      <c r="H29" s="105"/>
      <c r="J29" s="106"/>
      <c r="N29" s="107"/>
    </row>
    <row r="30" spans="1:23" x14ac:dyDescent="0.2">
      <c r="B30" s="104"/>
      <c r="C30" s="105"/>
      <c r="D30" s="105"/>
      <c r="E30" s="105"/>
      <c r="F30" s="105"/>
      <c r="G30" s="105"/>
      <c r="H30" s="105"/>
      <c r="J30" s="106"/>
      <c r="N30" s="107"/>
    </row>
    <row r="31" spans="1:23" x14ac:dyDescent="0.2">
      <c r="B31" s="104"/>
      <c r="C31" s="105"/>
      <c r="D31" s="105"/>
      <c r="E31" s="105"/>
      <c r="F31" s="105"/>
      <c r="G31" s="105"/>
      <c r="H31" s="105"/>
      <c r="J31" s="106"/>
      <c r="N31" s="107"/>
    </row>
    <row r="32" spans="1:23" x14ac:dyDescent="0.2">
      <c r="B32" s="104"/>
      <c r="C32" s="105"/>
      <c r="D32" s="105"/>
      <c r="E32" s="105"/>
      <c r="F32" s="105"/>
      <c r="G32" s="105"/>
      <c r="H32" s="105"/>
      <c r="J32" s="106"/>
      <c r="N32" s="107"/>
    </row>
    <row r="33" spans="2:14" x14ac:dyDescent="0.2">
      <c r="B33" s="104" t="s">
        <v>37</v>
      </c>
      <c r="C33" s="105" t="s">
        <v>260</v>
      </c>
      <c r="D33" s="105" t="s">
        <v>261</v>
      </c>
      <c r="E33" s="105" t="s">
        <v>262</v>
      </c>
      <c r="F33" s="105" t="s">
        <v>263</v>
      </c>
      <c r="G33" s="105" t="s">
        <v>264</v>
      </c>
      <c r="H33" s="105" t="s">
        <v>265</v>
      </c>
      <c r="I33" s="96" t="s">
        <v>266</v>
      </c>
      <c r="J33" s="106" t="s">
        <v>267</v>
      </c>
      <c r="K33" s="96" t="s">
        <v>268</v>
      </c>
      <c r="N33" s="107"/>
    </row>
    <row r="34" spans="2:14" x14ac:dyDescent="0.2">
      <c r="B34" s="104" t="s">
        <v>753</v>
      </c>
      <c r="C34" s="105"/>
      <c r="D34" s="105"/>
      <c r="E34" s="105"/>
      <c r="F34" s="105"/>
      <c r="G34" s="105"/>
      <c r="H34" s="105"/>
      <c r="J34" s="106"/>
      <c r="N34" s="107"/>
    </row>
    <row r="35" spans="2:14" x14ac:dyDescent="0.2">
      <c r="B35" s="104" t="s">
        <v>737</v>
      </c>
      <c r="C35" s="105">
        <v>459204.0012</v>
      </c>
      <c r="D35" s="105">
        <v>103402.52009999999</v>
      </c>
      <c r="E35" s="105">
        <v>0</v>
      </c>
      <c r="F35" s="105">
        <v>307.3</v>
      </c>
      <c r="G35" s="105">
        <v>305.10000000000002</v>
      </c>
      <c r="H35" s="105">
        <v>305.13</v>
      </c>
      <c r="I35" s="96">
        <v>305.10000000000002</v>
      </c>
      <c r="J35" s="106">
        <v>2.2000000000000002</v>
      </c>
      <c r="N35" s="107"/>
    </row>
    <row r="36" spans="2:14" x14ac:dyDescent="0.2">
      <c r="B36" s="104" t="s">
        <v>738</v>
      </c>
      <c r="C36" s="105">
        <v>459203.4363</v>
      </c>
      <c r="D36" s="105">
        <v>103402.84179999999</v>
      </c>
      <c r="E36" s="105">
        <v>0.65</v>
      </c>
      <c r="F36" s="105">
        <v>307.23</v>
      </c>
      <c r="G36" s="105">
        <v>305.13</v>
      </c>
      <c r="H36" s="105">
        <v>305.13</v>
      </c>
      <c r="I36" s="96">
        <v>305.13</v>
      </c>
      <c r="J36" s="106">
        <v>2.1</v>
      </c>
      <c r="N36" s="107"/>
    </row>
    <row r="37" spans="2:14" x14ac:dyDescent="0.2">
      <c r="B37" s="104" t="s">
        <v>739</v>
      </c>
      <c r="C37" s="105">
        <v>459202.5012</v>
      </c>
      <c r="D37" s="105">
        <v>103406.26639999999</v>
      </c>
      <c r="E37" s="105">
        <v>4.2</v>
      </c>
      <c r="F37" s="105">
        <v>306.99</v>
      </c>
      <c r="G37" s="105">
        <v>305.16000000000003</v>
      </c>
      <c r="H37" s="105">
        <v>305.16000000000003</v>
      </c>
      <c r="I37" s="96">
        <v>305.16000000000003</v>
      </c>
      <c r="J37" s="106">
        <v>1.83</v>
      </c>
      <c r="N37" s="107"/>
    </row>
    <row r="38" spans="2:14" x14ac:dyDescent="0.2">
      <c r="B38" s="104" t="s">
        <v>740</v>
      </c>
      <c r="C38" s="105">
        <v>459188.65669999999</v>
      </c>
      <c r="D38" s="105">
        <v>103413.88009999999</v>
      </c>
      <c r="E38" s="105">
        <v>20</v>
      </c>
      <c r="F38" s="105">
        <v>307.12</v>
      </c>
      <c r="G38" s="105">
        <v>305.5</v>
      </c>
      <c r="H38" s="105">
        <v>305.5</v>
      </c>
      <c r="I38" s="96">
        <v>305.5</v>
      </c>
      <c r="J38" s="106">
        <v>1.62</v>
      </c>
      <c r="N38" s="107"/>
    </row>
    <row r="39" spans="2:14" x14ac:dyDescent="0.2">
      <c r="B39" s="104" t="s">
        <v>741</v>
      </c>
      <c r="C39" s="105">
        <v>459171.28129999997</v>
      </c>
      <c r="D39" s="105">
        <v>103423.7844</v>
      </c>
      <c r="E39" s="105">
        <v>40</v>
      </c>
      <c r="F39" s="105">
        <v>307.14</v>
      </c>
      <c r="G39" s="105">
        <v>305.60000000000002</v>
      </c>
      <c r="H39" s="105">
        <v>305.60000000000002</v>
      </c>
      <c r="I39" s="96">
        <v>305.60000000000002</v>
      </c>
      <c r="J39" s="106">
        <v>1.55</v>
      </c>
      <c r="N39" s="107"/>
    </row>
    <row r="40" spans="2:14" x14ac:dyDescent="0.2">
      <c r="B40" s="104" t="s">
        <v>742</v>
      </c>
      <c r="C40" s="105">
        <v>459153.95039999997</v>
      </c>
      <c r="D40" s="105">
        <v>103433.7665</v>
      </c>
      <c r="E40" s="105">
        <v>60</v>
      </c>
      <c r="F40" s="105">
        <v>307.16000000000003</v>
      </c>
      <c r="G40" s="105">
        <v>305.7</v>
      </c>
      <c r="H40" s="105">
        <v>305.7</v>
      </c>
      <c r="I40" s="96">
        <v>305.7</v>
      </c>
      <c r="J40" s="106">
        <v>1.47</v>
      </c>
      <c r="N40" s="107"/>
    </row>
    <row r="41" spans="2:14" x14ac:dyDescent="0.2">
      <c r="B41" s="104" t="s">
        <v>743</v>
      </c>
      <c r="C41" s="105">
        <v>459136.64919999999</v>
      </c>
      <c r="D41" s="105">
        <v>103443.7997</v>
      </c>
      <c r="E41" s="105">
        <v>80</v>
      </c>
      <c r="F41" s="105">
        <v>307.17</v>
      </c>
      <c r="G41" s="105">
        <v>305.8</v>
      </c>
      <c r="H41" s="105">
        <v>305.8</v>
      </c>
      <c r="I41" s="96">
        <v>305.8</v>
      </c>
      <c r="J41" s="106">
        <v>1.38</v>
      </c>
      <c r="N41" s="107"/>
    </row>
    <row r="42" spans="2:14" x14ac:dyDescent="0.2">
      <c r="B42" s="104" t="s">
        <v>744</v>
      </c>
      <c r="C42" s="105">
        <v>459128.01490000001</v>
      </c>
      <c r="D42" s="105">
        <v>103448.84450000001</v>
      </c>
      <c r="E42" s="105">
        <v>90</v>
      </c>
      <c r="F42" s="105">
        <v>307.17</v>
      </c>
      <c r="G42" s="105">
        <v>305.85000000000002</v>
      </c>
      <c r="H42" s="105">
        <v>305.85000000000002</v>
      </c>
      <c r="I42" s="96">
        <v>305.85000000000002</v>
      </c>
      <c r="J42" s="106">
        <v>1.33</v>
      </c>
      <c r="N42" s="107"/>
    </row>
    <row r="43" spans="2:14" x14ac:dyDescent="0.2">
      <c r="B43" s="104" t="s">
        <v>754</v>
      </c>
      <c r="C43" s="105"/>
      <c r="D43" s="105"/>
      <c r="E43" s="105"/>
      <c r="F43" s="105"/>
      <c r="G43" s="105"/>
      <c r="H43" s="105"/>
      <c r="J43" s="106"/>
      <c r="N43" s="107"/>
    </row>
    <row r="44" spans="2:14" x14ac:dyDescent="0.2">
      <c r="B44" s="104" t="s">
        <v>745</v>
      </c>
      <c r="C44" s="109">
        <v>459239.34940000001</v>
      </c>
      <c r="D44" s="109">
        <v>103463.53599999999</v>
      </c>
      <c r="E44" s="105">
        <v>0</v>
      </c>
      <c r="F44" s="105">
        <v>307.33</v>
      </c>
      <c r="G44" s="105">
        <v>305.27999999999997</v>
      </c>
      <c r="H44" s="105">
        <v>305.31</v>
      </c>
      <c r="I44" s="96">
        <v>305.27999999999997</v>
      </c>
      <c r="J44" s="106">
        <v>2.0499999999999998</v>
      </c>
      <c r="N44" s="107"/>
    </row>
    <row r="45" spans="2:14" x14ac:dyDescent="0.2">
      <c r="B45" s="104" t="s">
        <v>746</v>
      </c>
      <c r="C45" s="109">
        <v>459238.47590000002</v>
      </c>
      <c r="D45" s="109">
        <v>103464.0229</v>
      </c>
      <c r="E45" s="105">
        <v>1</v>
      </c>
      <c r="F45" s="105">
        <v>307.31</v>
      </c>
      <c r="G45" s="105">
        <v>305.33999999999997</v>
      </c>
      <c r="H45" s="105">
        <v>305.33999999999997</v>
      </c>
      <c r="I45" s="96">
        <v>305.33999999999997</v>
      </c>
      <c r="J45" s="106">
        <v>1.96</v>
      </c>
      <c r="N45" s="107"/>
    </row>
    <row r="46" spans="2:14" x14ac:dyDescent="0.2">
      <c r="B46" s="104" t="s">
        <v>747</v>
      </c>
      <c r="C46" s="109">
        <v>459238.03909999999</v>
      </c>
      <c r="D46" s="109">
        <v>103464.2663</v>
      </c>
      <c r="E46" s="105">
        <v>1.5</v>
      </c>
      <c r="F46" s="105">
        <v>307.29000000000002</v>
      </c>
      <c r="G46" s="105">
        <v>305.36</v>
      </c>
      <c r="H46" s="105">
        <v>305.38</v>
      </c>
      <c r="I46" s="96">
        <v>305.36</v>
      </c>
      <c r="J46" s="106">
        <v>1.93</v>
      </c>
      <c r="N46" s="107"/>
    </row>
    <row r="47" spans="2:14" x14ac:dyDescent="0.2">
      <c r="B47" s="104" t="s">
        <v>748</v>
      </c>
      <c r="C47" s="109">
        <v>459231.48790000001</v>
      </c>
      <c r="D47" s="109">
        <v>103467.9175</v>
      </c>
      <c r="E47" s="105">
        <v>9</v>
      </c>
      <c r="F47" s="105">
        <v>307.39</v>
      </c>
      <c r="G47" s="105">
        <v>305.62</v>
      </c>
      <c r="H47" s="105">
        <v>305.62</v>
      </c>
      <c r="I47" s="96">
        <v>305.62</v>
      </c>
      <c r="J47" s="106">
        <v>1.76</v>
      </c>
      <c r="N47" s="107"/>
    </row>
    <row r="48" spans="2:14" x14ac:dyDescent="0.2">
      <c r="B48" s="104" t="s">
        <v>749</v>
      </c>
      <c r="C48" s="109">
        <v>459227.50040000002</v>
      </c>
      <c r="D48" s="109">
        <v>103468.2264</v>
      </c>
      <c r="E48" s="105">
        <v>13</v>
      </c>
      <c r="F48" s="105">
        <v>307.39</v>
      </c>
      <c r="G48" s="105">
        <v>305.75</v>
      </c>
      <c r="H48" s="105">
        <v>305.75</v>
      </c>
      <c r="I48" s="96">
        <v>305.75</v>
      </c>
      <c r="J48" s="106">
        <v>1.64</v>
      </c>
      <c r="N48" s="107"/>
    </row>
    <row r="49" spans="2:14" x14ac:dyDescent="0.2">
      <c r="B49" s="104" t="s">
        <v>750</v>
      </c>
      <c r="C49" s="109">
        <v>459214.50380000001</v>
      </c>
      <c r="D49" s="109">
        <v>103475.7157</v>
      </c>
      <c r="E49" s="105">
        <v>28</v>
      </c>
      <c r="F49" s="105">
        <v>307.37</v>
      </c>
      <c r="G49" s="105">
        <v>305.83</v>
      </c>
      <c r="H49" s="105">
        <v>305.83</v>
      </c>
      <c r="I49" s="96">
        <v>305.83</v>
      </c>
      <c r="J49" s="106">
        <v>1.54</v>
      </c>
      <c r="N49" s="107"/>
    </row>
    <row r="50" spans="2:14" x14ac:dyDescent="0.2">
      <c r="B50" s="104" t="s">
        <v>751</v>
      </c>
      <c r="C50" s="105">
        <v>459201.49719999998</v>
      </c>
      <c r="D50" s="105">
        <v>103483.1874</v>
      </c>
      <c r="E50" s="105">
        <v>43</v>
      </c>
      <c r="F50" s="105">
        <v>307.39</v>
      </c>
      <c r="G50" s="105">
        <v>305.89999999999998</v>
      </c>
      <c r="H50" s="105">
        <v>305.89999999999998</v>
      </c>
      <c r="I50" s="96">
        <v>305.89999999999998</v>
      </c>
      <c r="J50" s="106">
        <v>1.49</v>
      </c>
      <c r="N50" s="107"/>
    </row>
    <row r="51" spans="2:14" x14ac:dyDescent="0.2">
      <c r="B51" s="104" t="s">
        <v>752</v>
      </c>
      <c r="C51" s="105">
        <v>459185.0232</v>
      </c>
      <c r="D51" s="105">
        <v>103492.65360000001</v>
      </c>
      <c r="E51" s="105">
        <v>62</v>
      </c>
      <c r="F51" s="105">
        <v>307.38</v>
      </c>
      <c r="G51" s="105">
        <v>306</v>
      </c>
      <c r="H51" s="105">
        <v>306</v>
      </c>
      <c r="I51" s="96">
        <v>306</v>
      </c>
      <c r="J51" s="106">
        <v>1.38</v>
      </c>
      <c r="N51" s="107"/>
    </row>
    <row r="52" spans="2:14" x14ac:dyDescent="0.2">
      <c r="B52" s="104"/>
      <c r="C52" s="105"/>
      <c r="D52" s="105"/>
      <c r="E52" s="105"/>
      <c r="F52" s="105"/>
      <c r="G52" s="105"/>
      <c r="H52" s="105"/>
      <c r="J52" s="106"/>
      <c r="N52" s="107"/>
    </row>
    <row r="53" spans="2:14" x14ac:dyDescent="0.2">
      <c r="B53" s="104"/>
      <c r="C53" s="105"/>
      <c r="D53" s="105"/>
      <c r="E53" s="105"/>
      <c r="F53" s="105"/>
      <c r="G53" s="105"/>
      <c r="H53" s="105"/>
      <c r="J53" s="106"/>
      <c r="N53" s="107"/>
    </row>
    <row r="54" spans="2:14" x14ac:dyDescent="0.2">
      <c r="B54" s="104"/>
      <c r="C54" s="105"/>
      <c r="D54" s="105"/>
      <c r="E54" s="105"/>
      <c r="F54" s="105"/>
      <c r="G54" s="105"/>
      <c r="H54" s="105"/>
      <c r="J54" s="106"/>
      <c r="N54" s="107"/>
    </row>
    <row r="55" spans="2:14" x14ac:dyDescent="0.2">
      <c r="B55" s="104"/>
      <c r="C55" s="105"/>
      <c r="D55" s="105"/>
      <c r="E55" s="105"/>
      <c r="F55" s="105"/>
      <c r="G55" s="105"/>
      <c r="H55" s="105"/>
      <c r="J55" s="106"/>
      <c r="N55" s="107"/>
    </row>
    <row r="56" spans="2:14" x14ac:dyDescent="0.2">
      <c r="B56" s="104"/>
      <c r="C56" s="105"/>
      <c r="D56" s="105"/>
      <c r="E56" s="105"/>
      <c r="F56" s="105"/>
      <c r="G56" s="105"/>
      <c r="H56" s="105"/>
      <c r="J56" s="106"/>
      <c r="N56" s="107"/>
    </row>
    <row r="57" spans="2:14" x14ac:dyDescent="0.2">
      <c r="B57" s="104"/>
      <c r="C57" s="105"/>
      <c r="D57" s="105"/>
      <c r="E57" s="105"/>
      <c r="F57" s="105"/>
      <c r="G57" s="105"/>
      <c r="H57" s="105"/>
      <c r="J57" s="106"/>
      <c r="N57" s="107"/>
    </row>
    <row r="58" spans="2:14" x14ac:dyDescent="0.2">
      <c r="B58" s="104"/>
      <c r="C58" s="105"/>
      <c r="D58" s="105"/>
      <c r="E58" s="105"/>
      <c r="F58" s="105"/>
      <c r="G58" s="105"/>
      <c r="H58" s="105"/>
      <c r="J58" s="106"/>
      <c r="N58" s="107"/>
    </row>
    <row r="59" spans="2:14" x14ac:dyDescent="0.2">
      <c r="B59" s="104"/>
      <c r="C59" s="105"/>
      <c r="D59" s="105"/>
      <c r="E59" s="105"/>
      <c r="F59" s="105"/>
      <c r="G59" s="105"/>
      <c r="H59" s="105"/>
      <c r="J59" s="106"/>
      <c r="N59" s="107"/>
    </row>
    <row r="60" spans="2:14" x14ac:dyDescent="0.2">
      <c r="B60" s="104"/>
      <c r="C60" s="105"/>
      <c r="D60" s="105"/>
      <c r="E60" s="105"/>
      <c r="F60" s="105"/>
      <c r="G60" s="105"/>
      <c r="H60" s="105"/>
      <c r="J60" s="106"/>
      <c r="N60" s="107"/>
    </row>
    <row r="61" spans="2:14" x14ac:dyDescent="0.2">
      <c r="B61" s="104"/>
      <c r="C61" s="105"/>
      <c r="D61" s="105"/>
      <c r="E61" s="105"/>
      <c r="F61" s="105"/>
      <c r="G61" s="105"/>
      <c r="H61" s="105"/>
      <c r="J61" s="106"/>
      <c r="N61" s="107"/>
    </row>
    <row r="62" spans="2:14" x14ac:dyDescent="0.2">
      <c r="B62" s="104"/>
      <c r="C62" s="105"/>
      <c r="D62" s="105"/>
      <c r="E62" s="105"/>
      <c r="F62" s="105"/>
      <c r="G62" s="105"/>
      <c r="H62" s="105"/>
      <c r="J62" s="106"/>
      <c r="N62" s="107"/>
    </row>
    <row r="63" spans="2:14" x14ac:dyDescent="0.2">
      <c r="B63" s="104"/>
      <c r="C63" s="105"/>
      <c r="D63" s="105"/>
      <c r="E63" s="105"/>
      <c r="F63" s="105"/>
      <c r="G63" s="105"/>
      <c r="H63" s="105"/>
      <c r="J63" s="106"/>
    </row>
    <row r="64" spans="2:14" x14ac:dyDescent="0.2">
      <c r="B64" s="104"/>
      <c r="C64" s="105"/>
      <c r="D64" s="105"/>
      <c r="E64" s="105"/>
      <c r="F64" s="105"/>
      <c r="G64" s="105"/>
      <c r="H64" s="105"/>
    </row>
    <row r="65" spans="2:14" x14ac:dyDescent="0.2">
      <c r="B65" s="104"/>
      <c r="C65" s="105"/>
      <c r="D65" s="105"/>
      <c r="E65" s="105"/>
      <c r="F65" s="105"/>
      <c r="G65" s="105"/>
      <c r="H65" s="105"/>
      <c r="J65" s="106"/>
      <c r="N65" s="107"/>
    </row>
    <row r="66" spans="2:14" x14ac:dyDescent="0.2">
      <c r="B66" s="104"/>
      <c r="C66" s="105"/>
      <c r="D66" s="105"/>
      <c r="E66" s="105"/>
      <c r="F66" s="105"/>
      <c r="G66" s="105"/>
      <c r="H66" s="105"/>
      <c r="J66" s="106"/>
      <c r="N66" s="107"/>
    </row>
    <row r="67" spans="2:14" x14ac:dyDescent="0.2">
      <c r="B67" s="104"/>
      <c r="C67" s="105"/>
      <c r="D67" s="105"/>
      <c r="E67" s="105"/>
      <c r="F67" s="105"/>
      <c r="G67" s="105"/>
      <c r="H67" s="105"/>
      <c r="J67" s="106"/>
      <c r="N67" s="107"/>
    </row>
    <row r="68" spans="2:14" x14ac:dyDescent="0.2">
      <c r="B68" s="104"/>
      <c r="C68" s="105"/>
      <c r="D68" s="105"/>
      <c r="E68" s="105"/>
      <c r="F68" s="105"/>
      <c r="G68" s="105"/>
      <c r="H68" s="105"/>
      <c r="J68" s="106"/>
      <c r="N68" s="107"/>
    </row>
    <row r="69" spans="2:14" x14ac:dyDescent="0.2">
      <c r="B69" s="104"/>
      <c r="C69" s="105"/>
      <c r="D69" s="105"/>
      <c r="E69" s="105"/>
      <c r="F69" s="105"/>
      <c r="G69" s="105"/>
      <c r="H69" s="105"/>
      <c r="J69" s="106"/>
      <c r="N69" s="107"/>
    </row>
    <row r="70" spans="2:14" x14ac:dyDescent="0.2">
      <c r="B70" s="104"/>
      <c r="C70" s="105"/>
      <c r="D70" s="105"/>
      <c r="E70" s="105"/>
      <c r="F70" s="105"/>
      <c r="G70" s="105"/>
      <c r="H70" s="105"/>
      <c r="J70" s="106"/>
      <c r="N70" s="107"/>
    </row>
    <row r="71" spans="2:14" x14ac:dyDescent="0.2">
      <c r="B71" s="104"/>
      <c r="C71" s="105"/>
      <c r="D71" s="105"/>
      <c r="E71" s="105"/>
      <c r="F71" s="105"/>
      <c r="G71" s="105"/>
      <c r="H71" s="105"/>
      <c r="J71" s="106"/>
      <c r="N71" s="107"/>
    </row>
    <row r="72" spans="2:14" x14ac:dyDescent="0.2">
      <c r="B72" s="104"/>
      <c r="C72" s="105"/>
      <c r="D72" s="105"/>
      <c r="E72" s="105"/>
      <c r="F72" s="105"/>
      <c r="G72" s="105"/>
      <c r="H72" s="105"/>
      <c r="J72" s="106"/>
      <c r="N72" s="107"/>
    </row>
    <row r="73" spans="2:14" x14ac:dyDescent="0.2">
      <c r="B73" s="104"/>
      <c r="C73" s="105"/>
      <c r="D73" s="105"/>
      <c r="E73" s="105"/>
      <c r="F73" s="105"/>
      <c r="G73" s="105"/>
      <c r="H73" s="105"/>
      <c r="J73" s="106"/>
      <c r="N73" s="107"/>
    </row>
    <row r="74" spans="2:14" x14ac:dyDescent="0.2">
      <c r="B74" s="104"/>
      <c r="C74" s="105"/>
      <c r="D74" s="105"/>
      <c r="E74" s="105"/>
      <c r="F74" s="105"/>
      <c r="G74" s="105"/>
      <c r="H74" s="105"/>
      <c r="J74" s="106"/>
      <c r="N74" s="107"/>
    </row>
    <row r="75" spans="2:14" x14ac:dyDescent="0.2">
      <c r="B75" s="104"/>
      <c r="C75" s="105"/>
      <c r="D75" s="105"/>
      <c r="E75" s="105"/>
      <c r="F75" s="105"/>
      <c r="G75" s="105"/>
      <c r="H75" s="105"/>
      <c r="J75" s="106"/>
      <c r="N75" s="107"/>
    </row>
    <row r="76" spans="2:14" x14ac:dyDescent="0.2">
      <c r="B76" s="104"/>
      <c r="C76" s="105"/>
      <c r="D76" s="105"/>
      <c r="E76" s="105"/>
      <c r="F76" s="105"/>
      <c r="G76" s="105"/>
      <c r="H76" s="105"/>
      <c r="J76" s="106"/>
      <c r="N76" s="107"/>
    </row>
    <row r="77" spans="2:14" x14ac:dyDescent="0.2">
      <c r="B77" s="104"/>
      <c r="C77" s="105"/>
      <c r="D77" s="105"/>
      <c r="E77" s="105"/>
      <c r="F77" s="105"/>
      <c r="G77" s="105"/>
      <c r="H77" s="105"/>
      <c r="J77" s="106"/>
      <c r="N77" s="107"/>
    </row>
    <row r="78" spans="2:14" x14ac:dyDescent="0.2">
      <c r="B78" s="104"/>
      <c r="C78" s="105"/>
      <c r="D78" s="105"/>
      <c r="E78" s="105"/>
      <c r="F78" s="105"/>
      <c r="G78" s="105"/>
      <c r="H78" s="105"/>
      <c r="J78" s="106"/>
      <c r="N78" s="107"/>
    </row>
    <row r="79" spans="2:14" x14ac:dyDescent="0.2">
      <c r="B79" s="104"/>
      <c r="C79" s="105"/>
      <c r="D79" s="105"/>
      <c r="E79" s="105"/>
      <c r="F79" s="105"/>
      <c r="G79" s="105"/>
      <c r="H79" s="105"/>
      <c r="J79" s="106"/>
      <c r="N79" s="107"/>
    </row>
    <row r="80" spans="2:14" x14ac:dyDescent="0.2">
      <c r="B80" s="104"/>
      <c r="C80" s="105"/>
      <c r="D80" s="105"/>
      <c r="E80" s="105"/>
      <c r="F80" s="105"/>
      <c r="G80" s="105"/>
      <c r="H80" s="105"/>
      <c r="J80" s="106"/>
      <c r="N80" s="107"/>
    </row>
    <row r="81" spans="2:14" x14ac:dyDescent="0.2">
      <c r="B81" s="104"/>
      <c r="C81" s="105"/>
      <c r="D81" s="105"/>
      <c r="E81" s="105"/>
      <c r="F81" s="105"/>
      <c r="G81" s="105"/>
      <c r="H81" s="105"/>
      <c r="J81" s="106"/>
      <c r="N81" s="107"/>
    </row>
    <row r="82" spans="2:14" x14ac:dyDescent="0.2">
      <c r="B82" s="104"/>
      <c r="C82" s="105"/>
      <c r="D82" s="105"/>
      <c r="E82" s="105"/>
      <c r="F82" s="105"/>
      <c r="G82" s="105"/>
      <c r="H82" s="105"/>
      <c r="J82" s="106"/>
      <c r="N82" s="107"/>
    </row>
    <row r="83" spans="2:14" x14ac:dyDescent="0.2">
      <c r="B83" s="104"/>
      <c r="C83" s="105"/>
      <c r="D83" s="105"/>
      <c r="E83" s="105"/>
      <c r="F83" s="105"/>
      <c r="G83" s="105"/>
      <c r="H83" s="105"/>
      <c r="J83" s="106"/>
      <c r="N83" s="107"/>
    </row>
    <row r="84" spans="2:14" x14ac:dyDescent="0.2">
      <c r="B84" s="104"/>
      <c r="C84" s="105"/>
      <c r="D84" s="105"/>
      <c r="E84" s="105"/>
      <c r="F84" s="105"/>
      <c r="G84" s="105"/>
      <c r="H84" s="105"/>
      <c r="J84" s="106"/>
      <c r="N84" s="107"/>
    </row>
    <row r="85" spans="2:14" x14ac:dyDescent="0.2">
      <c r="B85" s="104"/>
      <c r="C85" s="105"/>
      <c r="D85" s="105"/>
      <c r="E85" s="105"/>
      <c r="F85" s="105"/>
      <c r="G85" s="105"/>
      <c r="H85" s="105"/>
      <c r="J85" s="106"/>
      <c r="N85" s="107"/>
    </row>
    <row r="86" spans="2:14" x14ac:dyDescent="0.2">
      <c r="B86" s="104"/>
      <c r="C86" s="105"/>
      <c r="D86" s="105"/>
      <c r="E86" s="105"/>
      <c r="F86" s="105"/>
      <c r="G86" s="105"/>
      <c r="H86" s="105"/>
      <c r="J86" s="106"/>
      <c r="N86" s="107"/>
    </row>
    <row r="87" spans="2:14" x14ac:dyDescent="0.2">
      <c r="B87" s="104"/>
      <c r="C87" s="105"/>
      <c r="D87" s="105"/>
      <c r="E87" s="105"/>
      <c r="F87" s="105"/>
      <c r="G87" s="105"/>
      <c r="H87" s="105"/>
      <c r="J87" s="106"/>
      <c r="N87" s="107"/>
    </row>
    <row r="88" spans="2:14" x14ac:dyDescent="0.2">
      <c r="B88" s="104"/>
      <c r="C88" s="105"/>
      <c r="D88" s="105"/>
      <c r="E88" s="105"/>
      <c r="F88" s="105"/>
      <c r="G88" s="105"/>
      <c r="H88" s="105"/>
      <c r="J88" s="106"/>
      <c r="N88" s="107"/>
    </row>
    <row r="89" spans="2:14" x14ac:dyDescent="0.2">
      <c r="B89" s="104"/>
      <c r="C89" s="105"/>
      <c r="D89" s="105"/>
      <c r="E89" s="105"/>
      <c r="F89" s="105"/>
      <c r="G89" s="105"/>
      <c r="H89" s="105"/>
      <c r="J89" s="106"/>
      <c r="N89" s="107"/>
    </row>
    <row r="90" spans="2:14" x14ac:dyDescent="0.2">
      <c r="B90" s="104"/>
      <c r="C90" s="105"/>
      <c r="D90" s="105"/>
      <c r="E90" s="105"/>
      <c r="F90" s="105"/>
      <c r="G90" s="105"/>
      <c r="H90" s="105"/>
      <c r="J90" s="106"/>
      <c r="N90" s="107"/>
    </row>
    <row r="91" spans="2:14" x14ac:dyDescent="0.2">
      <c r="B91" s="104"/>
      <c r="C91" s="105"/>
      <c r="D91" s="105"/>
      <c r="E91" s="105"/>
      <c r="F91" s="105"/>
      <c r="G91" s="105"/>
      <c r="H91" s="105"/>
      <c r="J91" s="106"/>
      <c r="N91" s="107"/>
    </row>
    <row r="92" spans="2:14" x14ac:dyDescent="0.2">
      <c r="B92" s="104"/>
      <c r="C92" s="105"/>
      <c r="D92" s="105"/>
      <c r="E92" s="105"/>
      <c r="F92" s="105"/>
      <c r="G92" s="105"/>
      <c r="H92" s="105"/>
      <c r="J92" s="106"/>
      <c r="N92" s="107"/>
    </row>
    <row r="93" spans="2:14" x14ac:dyDescent="0.2">
      <c r="B93" s="104"/>
      <c r="C93" s="105"/>
      <c r="D93" s="105"/>
      <c r="E93" s="105"/>
      <c r="F93" s="105"/>
      <c r="G93" s="105"/>
      <c r="H93" s="105"/>
      <c r="J93" s="106"/>
      <c r="N93" s="107"/>
    </row>
    <row r="94" spans="2:14" x14ac:dyDescent="0.2">
      <c r="B94" s="104"/>
      <c r="C94" s="105"/>
      <c r="D94" s="105"/>
      <c r="E94" s="105"/>
      <c r="F94" s="105"/>
      <c r="G94" s="105"/>
      <c r="H94" s="105"/>
      <c r="J94" s="106"/>
      <c r="N94" s="107"/>
    </row>
    <row r="95" spans="2:14" x14ac:dyDescent="0.2">
      <c r="B95" s="104"/>
      <c r="C95" s="105"/>
      <c r="D95" s="105"/>
      <c r="E95" s="105"/>
      <c r="F95" s="105"/>
      <c r="G95" s="105"/>
      <c r="H95" s="105"/>
      <c r="J95" s="106"/>
      <c r="N95" s="107"/>
    </row>
    <row r="96" spans="2:14" x14ac:dyDescent="0.2">
      <c r="B96" s="104"/>
      <c r="C96" s="105"/>
      <c r="D96" s="105"/>
      <c r="E96" s="105"/>
      <c r="F96" s="105"/>
      <c r="G96" s="105"/>
      <c r="H96" s="105"/>
      <c r="J96" s="106"/>
      <c r="N96" s="107"/>
    </row>
    <row r="97" spans="2:14" x14ac:dyDescent="0.2">
      <c r="B97" s="104"/>
      <c r="C97" s="105"/>
      <c r="D97" s="105"/>
      <c r="E97" s="105"/>
      <c r="F97" s="105"/>
      <c r="G97" s="105"/>
      <c r="H97" s="105"/>
      <c r="J97" s="106"/>
      <c r="N97" s="107"/>
    </row>
    <row r="98" spans="2:14" x14ac:dyDescent="0.2">
      <c r="B98" s="104"/>
      <c r="C98" s="105"/>
      <c r="D98" s="105"/>
      <c r="E98" s="105"/>
      <c r="F98" s="105"/>
      <c r="G98" s="105"/>
      <c r="H98" s="105"/>
      <c r="J98" s="106"/>
      <c r="N98" s="107"/>
    </row>
    <row r="99" spans="2:14" x14ac:dyDescent="0.2">
      <c r="B99" s="104"/>
      <c r="C99" s="105"/>
      <c r="D99" s="105"/>
      <c r="E99" s="105"/>
      <c r="F99" s="105"/>
      <c r="G99" s="105"/>
      <c r="H99" s="105"/>
      <c r="J99" s="106"/>
      <c r="N99" s="107"/>
    </row>
    <row r="100" spans="2:14" x14ac:dyDescent="0.2">
      <c r="B100" s="104"/>
      <c r="C100" s="105"/>
      <c r="D100" s="105"/>
      <c r="E100" s="105"/>
      <c r="F100" s="105"/>
      <c r="G100" s="105"/>
      <c r="H100" s="105"/>
      <c r="J100" s="106"/>
      <c r="N100" s="107"/>
    </row>
    <row r="101" spans="2:14" x14ac:dyDescent="0.2">
      <c r="B101" s="104"/>
      <c r="C101" s="105"/>
      <c r="D101" s="105"/>
      <c r="E101" s="105"/>
      <c r="F101" s="105"/>
      <c r="G101" s="105"/>
      <c r="H101" s="105"/>
      <c r="J101" s="106"/>
      <c r="N101" s="107"/>
    </row>
    <row r="102" spans="2:14" x14ac:dyDescent="0.2">
      <c r="B102" s="104"/>
      <c r="C102" s="105"/>
      <c r="D102" s="105"/>
      <c r="E102" s="105"/>
      <c r="F102" s="105"/>
      <c r="G102" s="105"/>
      <c r="H102" s="105"/>
      <c r="J102" s="106"/>
      <c r="N102" s="107"/>
    </row>
    <row r="103" spans="2:14" x14ac:dyDescent="0.2">
      <c r="B103" s="104"/>
      <c r="C103" s="105"/>
      <c r="D103" s="105"/>
      <c r="E103" s="105"/>
      <c r="F103" s="105"/>
      <c r="G103" s="105"/>
      <c r="H103" s="105"/>
      <c r="J103" s="106"/>
      <c r="N103" s="107"/>
    </row>
    <row r="104" spans="2:14" x14ac:dyDescent="0.2">
      <c r="B104" s="104"/>
      <c r="C104" s="105"/>
      <c r="D104" s="105"/>
      <c r="E104" s="105"/>
      <c r="F104" s="105"/>
      <c r="G104" s="105"/>
      <c r="H104" s="105"/>
      <c r="J104" s="106"/>
      <c r="N104" s="107"/>
    </row>
    <row r="105" spans="2:14" x14ac:dyDescent="0.2">
      <c r="B105" s="104"/>
      <c r="C105" s="105"/>
      <c r="D105" s="105"/>
      <c r="E105" s="105"/>
      <c r="F105" s="105"/>
      <c r="G105" s="105"/>
      <c r="H105" s="105"/>
      <c r="J105" s="106"/>
      <c r="N105" s="107"/>
    </row>
    <row r="106" spans="2:14" x14ac:dyDescent="0.2">
      <c r="B106" s="104"/>
      <c r="C106" s="105"/>
      <c r="D106" s="105"/>
      <c r="E106" s="105"/>
      <c r="F106" s="105"/>
      <c r="G106" s="105"/>
      <c r="H106" s="105"/>
      <c r="J106" s="106"/>
      <c r="N106" s="107"/>
    </row>
    <row r="107" spans="2:14" x14ac:dyDescent="0.2">
      <c r="B107" s="104"/>
      <c r="C107" s="105"/>
      <c r="D107" s="105"/>
      <c r="E107" s="105"/>
      <c r="F107" s="105"/>
      <c r="G107" s="105"/>
      <c r="H107" s="105"/>
      <c r="J107" s="106"/>
      <c r="N107" s="107"/>
    </row>
    <row r="108" spans="2:14" x14ac:dyDescent="0.2">
      <c r="B108" s="104"/>
      <c r="C108" s="105"/>
      <c r="D108" s="105"/>
      <c r="E108" s="105"/>
      <c r="F108" s="105"/>
      <c r="G108" s="105"/>
      <c r="H108" s="105"/>
      <c r="J108" s="106"/>
      <c r="N108" s="107"/>
    </row>
    <row r="109" spans="2:14" x14ac:dyDescent="0.2">
      <c r="B109" s="104"/>
      <c r="C109" s="105"/>
      <c r="D109" s="105"/>
      <c r="E109" s="105"/>
      <c r="F109" s="105"/>
      <c r="G109" s="105"/>
      <c r="H109" s="105"/>
      <c r="J109" s="106"/>
      <c r="N109" s="107"/>
    </row>
    <row r="110" spans="2:14" x14ac:dyDescent="0.2">
      <c r="B110" s="104"/>
      <c r="C110" s="105"/>
      <c r="D110" s="105"/>
      <c r="E110" s="105"/>
      <c r="F110" s="105"/>
      <c r="G110" s="105"/>
      <c r="H110" s="105"/>
      <c r="J110" s="106"/>
      <c r="N110" s="107"/>
    </row>
    <row r="111" spans="2:14" x14ac:dyDescent="0.2">
      <c r="B111" s="104"/>
      <c r="C111" s="105"/>
      <c r="D111" s="105"/>
      <c r="E111" s="105"/>
      <c r="F111" s="105"/>
      <c r="G111" s="105"/>
      <c r="H111" s="105"/>
      <c r="J111" s="106"/>
      <c r="N111" s="107"/>
    </row>
    <row r="112" spans="2:14" x14ac:dyDescent="0.2">
      <c r="B112" s="104"/>
      <c r="C112" s="105"/>
      <c r="D112" s="105"/>
      <c r="E112" s="105"/>
      <c r="F112" s="105"/>
      <c r="G112" s="105"/>
      <c r="H112" s="105"/>
      <c r="J112" s="106"/>
      <c r="N112" s="107"/>
    </row>
    <row r="113" spans="2:14" x14ac:dyDescent="0.2">
      <c r="B113" s="104"/>
      <c r="C113" s="105"/>
      <c r="D113" s="105"/>
      <c r="E113" s="105"/>
      <c r="F113" s="105"/>
      <c r="G113" s="105"/>
      <c r="H113" s="105"/>
      <c r="J113" s="106"/>
      <c r="N113" s="107"/>
    </row>
    <row r="114" spans="2:14" x14ac:dyDescent="0.2">
      <c r="B114" s="104"/>
      <c r="C114" s="105"/>
      <c r="D114" s="105"/>
      <c r="E114" s="105"/>
      <c r="F114" s="105"/>
      <c r="G114" s="105"/>
      <c r="H114" s="105"/>
      <c r="J114" s="106"/>
      <c r="N114" s="107"/>
    </row>
    <row r="115" spans="2:14" x14ac:dyDescent="0.2">
      <c r="B115" s="104"/>
      <c r="C115" s="105"/>
      <c r="D115" s="105"/>
      <c r="E115" s="105"/>
      <c r="F115" s="105"/>
      <c r="G115" s="105"/>
      <c r="H115" s="105"/>
      <c r="J115" s="106"/>
      <c r="N115" s="107"/>
    </row>
    <row r="116" spans="2:14" x14ac:dyDescent="0.2">
      <c r="B116" s="104"/>
      <c r="C116" s="105"/>
      <c r="D116" s="105"/>
      <c r="E116" s="105"/>
      <c r="F116" s="105"/>
      <c r="G116" s="105"/>
      <c r="H116" s="105"/>
      <c r="J116" s="106"/>
      <c r="N116" s="107"/>
    </row>
    <row r="117" spans="2:14" x14ac:dyDescent="0.2">
      <c r="B117" s="104"/>
      <c r="C117" s="105"/>
      <c r="D117" s="105"/>
      <c r="E117" s="105"/>
      <c r="F117" s="105"/>
      <c r="G117" s="105"/>
      <c r="H117" s="105"/>
      <c r="J117" s="106"/>
      <c r="N117" s="107"/>
    </row>
    <row r="118" spans="2:14" x14ac:dyDescent="0.2">
      <c r="B118" s="104"/>
      <c r="C118" s="105"/>
      <c r="D118" s="105"/>
      <c r="E118" s="105"/>
      <c r="F118" s="105"/>
      <c r="G118" s="105"/>
      <c r="H118" s="105"/>
      <c r="J118" s="106"/>
      <c r="N118" s="107"/>
    </row>
    <row r="119" spans="2:14" x14ac:dyDescent="0.2">
      <c r="B119" s="104"/>
      <c r="C119" s="105"/>
      <c r="D119" s="105"/>
      <c r="E119" s="105"/>
      <c r="F119" s="105"/>
      <c r="G119" s="105"/>
      <c r="H119" s="105"/>
      <c r="J119" s="106"/>
      <c r="N119" s="107"/>
    </row>
    <row r="120" spans="2:14" x14ac:dyDescent="0.2">
      <c r="B120" s="104"/>
      <c r="C120" s="105"/>
      <c r="D120" s="105"/>
      <c r="E120" s="105"/>
      <c r="F120" s="105"/>
      <c r="G120" s="105"/>
      <c r="H120" s="105"/>
      <c r="J120" s="106"/>
      <c r="N120" s="107"/>
    </row>
    <row r="121" spans="2:14" x14ac:dyDescent="0.2">
      <c r="B121" s="104"/>
      <c r="C121" s="105"/>
      <c r="D121" s="105"/>
      <c r="E121" s="105"/>
      <c r="F121" s="105"/>
      <c r="G121" s="105"/>
      <c r="H121" s="105"/>
      <c r="J121" s="106"/>
      <c r="N121" s="107"/>
    </row>
    <row r="122" spans="2:14" x14ac:dyDescent="0.2">
      <c r="B122" s="104"/>
      <c r="C122" s="105"/>
      <c r="D122" s="105"/>
      <c r="E122" s="105"/>
      <c r="F122" s="105"/>
      <c r="G122" s="105"/>
      <c r="H122" s="105"/>
      <c r="J122" s="106"/>
      <c r="N122" s="107"/>
    </row>
    <row r="123" spans="2:14" x14ac:dyDescent="0.2">
      <c r="B123" s="104"/>
      <c r="C123" s="105"/>
      <c r="D123" s="105"/>
      <c r="E123" s="105"/>
      <c r="F123" s="105"/>
      <c r="G123" s="105"/>
      <c r="H123" s="105"/>
      <c r="J123" s="106"/>
      <c r="N123" s="107"/>
    </row>
    <row r="124" spans="2:14" x14ac:dyDescent="0.2">
      <c r="B124" s="104"/>
      <c r="C124" s="105"/>
      <c r="D124" s="105"/>
      <c r="E124" s="105"/>
      <c r="F124" s="105"/>
      <c r="G124" s="105"/>
      <c r="H124" s="105"/>
      <c r="J124" s="106"/>
      <c r="N124" s="107"/>
    </row>
    <row r="125" spans="2:14" x14ac:dyDescent="0.2">
      <c r="B125" s="104"/>
      <c r="C125" s="105"/>
      <c r="D125" s="105"/>
      <c r="E125" s="105"/>
      <c r="F125" s="105"/>
      <c r="G125" s="105"/>
      <c r="H125" s="105"/>
      <c r="J125" s="106"/>
      <c r="N125" s="107"/>
    </row>
    <row r="126" spans="2:14" x14ac:dyDescent="0.2">
      <c r="B126" s="104"/>
      <c r="C126" s="105"/>
      <c r="D126" s="105"/>
      <c r="E126" s="105"/>
      <c r="F126" s="105"/>
      <c r="G126" s="105"/>
      <c r="H126" s="105"/>
      <c r="J126" s="106"/>
      <c r="N126" s="107"/>
    </row>
    <row r="127" spans="2:14" x14ac:dyDescent="0.2">
      <c r="B127" s="104"/>
      <c r="C127" s="105"/>
      <c r="D127" s="105"/>
      <c r="E127" s="105"/>
      <c r="F127" s="105"/>
      <c r="G127" s="105"/>
      <c r="H127" s="105"/>
      <c r="J127" s="106"/>
      <c r="N127" s="107"/>
    </row>
    <row r="128" spans="2:14" x14ac:dyDescent="0.2">
      <c r="B128" s="104"/>
      <c r="C128" s="105"/>
      <c r="D128" s="105"/>
      <c r="E128" s="105"/>
      <c r="F128" s="105"/>
      <c r="G128" s="105"/>
      <c r="H128" s="105"/>
      <c r="J128" s="106"/>
      <c r="N128" s="107"/>
    </row>
    <row r="129" spans="2:14" x14ac:dyDescent="0.2">
      <c r="B129" s="104"/>
      <c r="C129" s="105"/>
      <c r="D129" s="105"/>
      <c r="E129" s="105"/>
      <c r="F129" s="105"/>
      <c r="G129" s="105"/>
      <c r="H129" s="105"/>
      <c r="J129" s="106"/>
      <c r="N129" s="107"/>
    </row>
    <row r="130" spans="2:14" x14ac:dyDescent="0.2">
      <c r="B130" s="104"/>
      <c r="C130" s="105"/>
      <c r="D130" s="105"/>
      <c r="E130" s="105"/>
      <c r="F130" s="105"/>
      <c r="G130" s="105"/>
      <c r="H130" s="105"/>
      <c r="J130" s="106"/>
      <c r="N130" s="107"/>
    </row>
    <row r="131" spans="2:14" x14ac:dyDescent="0.2">
      <c r="B131" s="104"/>
      <c r="C131" s="105"/>
      <c r="D131" s="105"/>
      <c r="E131" s="105"/>
      <c r="F131" s="105"/>
      <c r="G131" s="105"/>
      <c r="H131" s="105"/>
      <c r="J131" s="106"/>
      <c r="N131" s="107"/>
    </row>
    <row r="132" spans="2:14" x14ac:dyDescent="0.2">
      <c r="B132" s="104"/>
      <c r="C132" s="105"/>
      <c r="D132" s="105"/>
      <c r="E132" s="105"/>
      <c r="F132" s="105"/>
      <c r="G132" s="105"/>
      <c r="H132" s="105"/>
      <c r="J132" s="106"/>
      <c r="N132" s="107"/>
    </row>
    <row r="133" spans="2:14" x14ac:dyDescent="0.2">
      <c r="B133" s="104"/>
      <c r="C133" s="105"/>
      <c r="D133" s="105"/>
      <c r="E133" s="105"/>
      <c r="F133" s="105"/>
      <c r="G133" s="105"/>
      <c r="H133" s="105"/>
      <c r="J133" s="106"/>
      <c r="N133" s="107"/>
    </row>
    <row r="134" spans="2:14" x14ac:dyDescent="0.2">
      <c r="B134" s="104"/>
      <c r="C134" s="105"/>
      <c r="D134" s="105"/>
      <c r="E134" s="105"/>
      <c r="F134" s="105"/>
      <c r="G134" s="105"/>
      <c r="H134" s="105"/>
      <c r="J134" s="106"/>
      <c r="N134" s="107"/>
    </row>
    <row r="135" spans="2:14" x14ac:dyDescent="0.2">
      <c r="B135" s="104"/>
      <c r="C135" s="105"/>
      <c r="D135" s="105"/>
      <c r="E135" s="105"/>
      <c r="F135" s="105"/>
      <c r="G135" s="105"/>
      <c r="H135" s="105"/>
      <c r="J135" s="106"/>
      <c r="N135" s="107"/>
    </row>
    <row r="136" spans="2:14" x14ac:dyDescent="0.2">
      <c r="B136" s="104"/>
      <c r="C136" s="105"/>
      <c r="D136" s="105"/>
      <c r="E136" s="105"/>
      <c r="F136" s="105"/>
      <c r="G136" s="105"/>
      <c r="H136" s="105"/>
      <c r="J136" s="106"/>
      <c r="N136" s="107"/>
    </row>
    <row r="137" spans="2:14" x14ac:dyDescent="0.2">
      <c r="B137" s="104"/>
      <c r="C137" s="105"/>
      <c r="D137" s="105"/>
      <c r="E137" s="105"/>
      <c r="F137" s="105"/>
      <c r="G137" s="105"/>
      <c r="H137" s="105"/>
      <c r="J137" s="106"/>
      <c r="N137" s="107"/>
    </row>
    <row r="138" spans="2:14" x14ac:dyDescent="0.2">
      <c r="B138" s="104"/>
      <c r="C138" s="105"/>
      <c r="D138" s="105"/>
      <c r="E138" s="105"/>
      <c r="F138" s="105"/>
      <c r="G138" s="105"/>
      <c r="H138" s="105"/>
      <c r="J138" s="106"/>
      <c r="N138" s="107"/>
    </row>
    <row r="139" spans="2:14" x14ac:dyDescent="0.2">
      <c r="B139" s="104"/>
      <c r="C139" s="105"/>
      <c r="D139" s="105"/>
      <c r="E139" s="105"/>
      <c r="F139" s="105"/>
      <c r="G139" s="105"/>
      <c r="H139" s="105"/>
      <c r="J139" s="106"/>
      <c r="N139" s="107"/>
    </row>
    <row r="140" spans="2:14" x14ac:dyDescent="0.2">
      <c r="B140" s="104"/>
      <c r="C140" s="105"/>
      <c r="D140" s="105"/>
      <c r="E140" s="105"/>
      <c r="F140" s="105"/>
      <c r="G140" s="105"/>
      <c r="H140" s="105"/>
      <c r="J140" s="106"/>
      <c r="N140" s="107"/>
    </row>
    <row r="141" spans="2:14" x14ac:dyDescent="0.2">
      <c r="B141" s="104"/>
      <c r="C141" s="105"/>
      <c r="D141" s="105"/>
      <c r="E141" s="105"/>
      <c r="F141" s="105"/>
      <c r="G141" s="105"/>
      <c r="H141" s="105"/>
      <c r="J141" s="106"/>
      <c r="N141" s="107"/>
    </row>
    <row r="142" spans="2:14" x14ac:dyDescent="0.2">
      <c r="B142" s="104"/>
      <c r="C142" s="105"/>
      <c r="D142" s="105"/>
      <c r="E142" s="105"/>
      <c r="F142" s="105"/>
      <c r="G142" s="105"/>
      <c r="H142" s="105"/>
      <c r="J142" s="106"/>
      <c r="N142" s="107"/>
    </row>
    <row r="143" spans="2:14" x14ac:dyDescent="0.2">
      <c r="B143" s="104"/>
      <c r="C143" s="105"/>
      <c r="D143" s="105"/>
      <c r="E143" s="105"/>
      <c r="F143" s="105"/>
      <c r="G143" s="105"/>
      <c r="H143" s="105"/>
      <c r="J143" s="106"/>
      <c r="N143" s="107"/>
    </row>
    <row r="144" spans="2:14" x14ac:dyDescent="0.2">
      <c r="B144" s="104"/>
      <c r="C144" s="105"/>
      <c r="D144" s="105"/>
      <c r="E144" s="105"/>
      <c r="F144" s="105"/>
      <c r="G144" s="105"/>
      <c r="H144" s="105"/>
      <c r="J144" s="106"/>
      <c r="N144" s="107"/>
    </row>
    <row r="145" spans="2:14" x14ac:dyDescent="0.2">
      <c r="B145" s="104"/>
      <c r="C145" s="105"/>
      <c r="D145" s="105"/>
      <c r="E145" s="105"/>
      <c r="F145" s="105"/>
      <c r="G145" s="105"/>
      <c r="H145" s="105"/>
      <c r="J145" s="106"/>
      <c r="N145" s="107"/>
    </row>
    <row r="146" spans="2:14" x14ac:dyDescent="0.2">
      <c r="B146" s="104"/>
      <c r="C146" s="105"/>
      <c r="D146" s="105"/>
      <c r="E146" s="105"/>
      <c r="F146" s="105"/>
      <c r="G146" s="105"/>
      <c r="H146" s="105"/>
      <c r="J146" s="106"/>
      <c r="N146" s="107"/>
    </row>
    <row r="147" spans="2:14" x14ac:dyDescent="0.2">
      <c r="B147" s="104"/>
      <c r="C147" s="105"/>
      <c r="D147" s="105"/>
      <c r="E147" s="105"/>
      <c r="F147" s="105"/>
      <c r="G147" s="105"/>
      <c r="H147" s="105"/>
      <c r="J147" s="106"/>
      <c r="N147" s="107"/>
    </row>
    <row r="148" spans="2:14" x14ac:dyDescent="0.2">
      <c r="B148" s="104"/>
      <c r="C148" s="105"/>
      <c r="D148" s="105"/>
      <c r="E148" s="105"/>
      <c r="F148" s="105"/>
      <c r="G148" s="105"/>
      <c r="H148" s="105"/>
      <c r="J148" s="106"/>
      <c r="N148" s="107"/>
    </row>
    <row r="149" spans="2:14" x14ac:dyDescent="0.2">
      <c r="B149" s="104"/>
      <c r="C149" s="105"/>
      <c r="D149" s="105"/>
      <c r="E149" s="105"/>
      <c r="F149" s="105"/>
      <c r="G149" s="105"/>
      <c r="H149" s="105"/>
      <c r="J149" s="106"/>
      <c r="N149" s="107"/>
    </row>
    <row r="150" spans="2:14" x14ac:dyDescent="0.2">
      <c r="B150" s="104"/>
      <c r="C150" s="105"/>
      <c r="D150" s="105"/>
      <c r="E150" s="105"/>
      <c r="F150" s="105"/>
      <c r="G150" s="105"/>
      <c r="H150" s="105"/>
      <c r="J150" s="106"/>
      <c r="N150" s="107"/>
    </row>
    <row r="151" spans="2:14" x14ac:dyDescent="0.2">
      <c r="B151" s="104"/>
      <c r="C151" s="105"/>
      <c r="D151" s="105"/>
      <c r="E151" s="105"/>
      <c r="F151" s="105"/>
      <c r="G151" s="105"/>
      <c r="H151" s="105"/>
      <c r="J151" s="106"/>
      <c r="N151" s="107"/>
    </row>
    <row r="152" spans="2:14" x14ac:dyDescent="0.2">
      <c r="B152" s="104"/>
      <c r="C152" s="105"/>
      <c r="D152" s="105"/>
      <c r="E152" s="105"/>
      <c r="F152" s="105"/>
      <c r="G152" s="105"/>
      <c r="H152" s="105"/>
      <c r="J152" s="106"/>
      <c r="N152" s="107"/>
    </row>
    <row r="153" spans="2:14" x14ac:dyDescent="0.2">
      <c r="B153" s="104"/>
      <c r="C153" s="105"/>
      <c r="D153" s="105"/>
      <c r="E153" s="105"/>
      <c r="F153" s="105"/>
      <c r="G153" s="105"/>
      <c r="H153" s="105"/>
      <c r="J153" s="106"/>
      <c r="N153" s="107"/>
    </row>
    <row r="154" spans="2:14" x14ac:dyDescent="0.2">
      <c r="B154" s="104"/>
      <c r="C154" s="105"/>
      <c r="D154" s="105"/>
      <c r="E154" s="105"/>
      <c r="F154" s="105"/>
      <c r="G154" s="105"/>
      <c r="H154" s="105"/>
      <c r="J154" s="106"/>
    </row>
    <row r="155" spans="2:14" x14ac:dyDescent="0.2">
      <c r="B155" s="104"/>
      <c r="C155" s="105"/>
      <c r="D155" s="105"/>
      <c r="E155" s="105"/>
      <c r="F155" s="105"/>
      <c r="G155" s="105"/>
      <c r="H155" s="105"/>
      <c r="J155" s="106"/>
    </row>
    <row r="156" spans="2:14" x14ac:dyDescent="0.2">
      <c r="B156" s="104"/>
      <c r="C156" s="105"/>
      <c r="D156" s="105"/>
      <c r="E156" s="105"/>
      <c r="F156" s="105"/>
      <c r="G156" s="105"/>
      <c r="H156" s="105"/>
      <c r="J156" s="106"/>
      <c r="N156" s="107"/>
    </row>
    <row r="157" spans="2:14" x14ac:dyDescent="0.2">
      <c r="B157" s="104"/>
      <c r="C157" s="105"/>
      <c r="D157" s="105"/>
      <c r="E157" s="105"/>
      <c r="F157" s="105"/>
      <c r="G157" s="105"/>
      <c r="H157" s="105"/>
      <c r="J157" s="106"/>
      <c r="N157" s="107"/>
    </row>
    <row r="158" spans="2:14" x14ac:dyDescent="0.2">
      <c r="B158" s="104"/>
      <c r="C158" s="105"/>
      <c r="D158" s="105"/>
      <c r="E158" s="105"/>
      <c r="F158" s="105"/>
      <c r="G158" s="105"/>
      <c r="H158" s="105"/>
      <c r="J158" s="106"/>
      <c r="N158" s="107"/>
    </row>
    <row r="159" spans="2:14" x14ac:dyDescent="0.2">
      <c r="B159" s="104"/>
      <c r="C159" s="105"/>
      <c r="D159" s="105"/>
      <c r="E159" s="105"/>
      <c r="F159" s="105"/>
      <c r="G159" s="105"/>
      <c r="H159" s="105"/>
      <c r="J159" s="106"/>
      <c r="N159" s="107"/>
    </row>
    <row r="160" spans="2:14" x14ac:dyDescent="0.2">
      <c r="B160" s="104"/>
      <c r="C160" s="105"/>
      <c r="D160" s="105"/>
      <c r="E160" s="105"/>
      <c r="F160" s="105"/>
      <c r="G160" s="105"/>
      <c r="H160" s="105"/>
      <c r="J160" s="106"/>
      <c r="N160" s="107"/>
    </row>
    <row r="161" spans="2:14" x14ac:dyDescent="0.2">
      <c r="B161" s="104"/>
      <c r="C161" s="105"/>
      <c r="D161" s="105"/>
      <c r="E161" s="105"/>
      <c r="F161" s="105"/>
      <c r="G161" s="105"/>
      <c r="H161" s="105"/>
      <c r="J161" s="106"/>
      <c r="N161" s="107"/>
    </row>
    <row r="162" spans="2:14" x14ac:dyDescent="0.2">
      <c r="B162" s="104"/>
      <c r="C162" s="105"/>
      <c r="D162" s="105"/>
      <c r="E162" s="105"/>
      <c r="F162" s="105"/>
      <c r="G162" s="105"/>
      <c r="H162" s="105"/>
      <c r="J162" s="106"/>
      <c r="N162" s="107"/>
    </row>
    <row r="163" spans="2:14" x14ac:dyDescent="0.2">
      <c r="B163" s="104"/>
      <c r="C163" s="105"/>
      <c r="D163" s="105"/>
      <c r="E163" s="105"/>
      <c r="F163" s="105"/>
      <c r="G163" s="105"/>
      <c r="H163" s="105"/>
      <c r="J163" s="106"/>
      <c r="N163" s="107"/>
    </row>
    <row r="164" spans="2:14" x14ac:dyDescent="0.2">
      <c r="B164" s="104"/>
      <c r="C164" s="105"/>
      <c r="D164" s="105"/>
      <c r="E164" s="105"/>
      <c r="F164" s="105"/>
      <c r="G164" s="105"/>
      <c r="H164" s="105"/>
      <c r="J164" s="106"/>
      <c r="N164" s="107"/>
    </row>
    <row r="165" spans="2:14" x14ac:dyDescent="0.2">
      <c r="B165" s="104"/>
      <c r="C165" s="105"/>
      <c r="D165" s="105"/>
      <c r="E165" s="105"/>
      <c r="F165" s="105"/>
      <c r="G165" s="105"/>
      <c r="H165" s="105"/>
      <c r="J165" s="106"/>
      <c r="N165" s="107"/>
    </row>
    <row r="166" spans="2:14" x14ac:dyDescent="0.2">
      <c r="B166" s="104"/>
      <c r="C166" s="105"/>
      <c r="D166" s="105"/>
      <c r="E166" s="105"/>
      <c r="F166" s="105"/>
      <c r="G166" s="105"/>
      <c r="H166" s="105"/>
      <c r="J166" s="106"/>
      <c r="N166" s="107"/>
    </row>
    <row r="167" spans="2:14" x14ac:dyDescent="0.2">
      <c r="B167" s="104"/>
      <c r="C167" s="105"/>
      <c r="D167" s="105"/>
      <c r="E167" s="105"/>
      <c r="F167" s="105"/>
      <c r="G167" s="105"/>
      <c r="H167" s="105"/>
      <c r="J167" s="106"/>
      <c r="N167" s="107"/>
    </row>
    <row r="168" spans="2:14" x14ac:dyDescent="0.2">
      <c r="B168" s="104"/>
      <c r="C168" s="105"/>
      <c r="D168" s="105"/>
      <c r="E168" s="105"/>
      <c r="F168" s="105"/>
      <c r="G168" s="105"/>
      <c r="H168" s="105"/>
      <c r="J168" s="106"/>
      <c r="N168" s="107"/>
    </row>
    <row r="169" spans="2:14" x14ac:dyDescent="0.2">
      <c r="B169" s="104"/>
      <c r="C169" s="105"/>
      <c r="D169" s="105"/>
      <c r="E169" s="105"/>
      <c r="F169" s="105"/>
      <c r="G169" s="105"/>
      <c r="H169" s="105"/>
      <c r="J169" s="106"/>
      <c r="N169" s="107"/>
    </row>
    <row r="170" spans="2:14" x14ac:dyDescent="0.2">
      <c r="B170" s="104"/>
      <c r="C170" s="105"/>
      <c r="D170" s="105"/>
      <c r="E170" s="105"/>
      <c r="F170" s="105"/>
      <c r="G170" s="105"/>
      <c r="H170" s="105"/>
      <c r="J170" s="106"/>
      <c r="N170" s="107"/>
    </row>
    <row r="171" spans="2:14" x14ac:dyDescent="0.2">
      <c r="B171" s="104"/>
      <c r="C171" s="105"/>
      <c r="D171" s="105"/>
      <c r="E171" s="105"/>
      <c r="F171" s="105"/>
      <c r="G171" s="105"/>
      <c r="H171" s="105"/>
      <c r="J171" s="106"/>
      <c r="N171" s="107"/>
    </row>
    <row r="172" spans="2:14" x14ac:dyDescent="0.2">
      <c r="B172" s="104"/>
      <c r="C172" s="105"/>
      <c r="D172" s="105"/>
      <c r="E172" s="105"/>
      <c r="F172" s="105"/>
      <c r="G172" s="105"/>
      <c r="H172" s="105"/>
      <c r="J172" s="106"/>
      <c r="N172" s="107"/>
    </row>
    <row r="173" spans="2:14" x14ac:dyDescent="0.2">
      <c r="B173" s="104"/>
      <c r="C173" s="105"/>
      <c r="D173" s="105"/>
      <c r="E173" s="105"/>
      <c r="F173" s="105"/>
      <c r="G173" s="105"/>
      <c r="H173" s="105"/>
      <c r="J173" s="106"/>
      <c r="N173" s="107"/>
    </row>
    <row r="174" spans="2:14" x14ac:dyDescent="0.2">
      <c r="B174" s="104"/>
      <c r="C174" s="105"/>
      <c r="D174" s="105"/>
      <c r="E174" s="105"/>
      <c r="F174" s="105"/>
      <c r="G174" s="105"/>
      <c r="H174" s="105"/>
      <c r="J174" s="106"/>
      <c r="N174" s="107"/>
    </row>
    <row r="175" spans="2:14" x14ac:dyDescent="0.2">
      <c r="B175" s="104"/>
      <c r="C175" s="105"/>
      <c r="D175" s="105"/>
      <c r="E175" s="105"/>
      <c r="F175" s="105"/>
      <c r="G175" s="105"/>
      <c r="H175" s="105"/>
      <c r="N175" s="107"/>
    </row>
    <row r="176" spans="2:14" x14ac:dyDescent="0.2">
      <c r="N176" s="107"/>
    </row>
    <row r="177" spans="14:14" x14ac:dyDescent="0.2">
      <c r="N177" s="107"/>
    </row>
    <row r="221" spans="7:7" x14ac:dyDescent="0.2">
      <c r="G221" s="96"/>
    </row>
    <row r="222" spans="7:7" x14ac:dyDescent="0.2">
      <c r="G222" s="96"/>
    </row>
    <row r="370" spans="2:4" x14ac:dyDescent="0.2">
      <c r="B370" s="110"/>
      <c r="C370" s="111"/>
      <c r="D370" s="112"/>
    </row>
    <row r="371" spans="2:4" x14ac:dyDescent="0.2">
      <c r="B371" s="110"/>
      <c r="C371" s="111"/>
      <c r="D371" s="112"/>
    </row>
    <row r="372" spans="2:4" x14ac:dyDescent="0.2">
      <c r="B372" s="110"/>
      <c r="C372" s="111"/>
      <c r="D372" s="112"/>
    </row>
    <row r="373" spans="2:4" x14ac:dyDescent="0.2">
      <c r="B373" s="110"/>
      <c r="C373" s="111"/>
      <c r="D373" s="112"/>
    </row>
    <row r="374" spans="2:4" x14ac:dyDescent="0.2">
      <c r="B374" s="110"/>
      <c r="C374" s="111"/>
      <c r="D374" s="112"/>
    </row>
    <row r="375" spans="2:4" x14ac:dyDescent="0.2">
      <c r="B375" s="110"/>
      <c r="C375" s="111"/>
      <c r="D375" s="112"/>
    </row>
    <row r="376" spans="2:4" x14ac:dyDescent="0.2">
      <c r="B376" s="110"/>
      <c r="C376" s="111"/>
      <c r="D376" s="112"/>
    </row>
    <row r="377" spans="2:4" x14ac:dyDescent="0.2">
      <c r="B377" s="113"/>
      <c r="C377" s="111"/>
      <c r="D377" s="114"/>
    </row>
    <row r="378" spans="2:4" x14ac:dyDescent="0.2">
      <c r="B378" s="115"/>
      <c r="C378" s="111"/>
      <c r="D378" s="112"/>
    </row>
  </sheetData>
  <pageMargins left="0.74803149606299213" right="0.74803149606299213" top="0.98425196850393704" bottom="0.98425196850393704" header="0.51181102362204722" footer="0.51181102362204722"/>
  <pageSetup paperSize="9" orientation="portrait" r:id="rId1"/>
  <headerFooter alignWithMargins="0">
    <oddHeader>&amp;L&amp;"Arial,Krepko"&amp;12 2.4.3  Temena vodovoda&amp;R&amp;G</oddHeader>
    <oddFooter>&amp;L&amp;"-,Običajno"&amp;F&amp;R&amp;P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
  <sheetViews>
    <sheetView workbookViewId="0">
      <selection activeCell="E36" sqref="E36"/>
    </sheetView>
  </sheetViews>
  <sheetFormatPr defaultRowHeight="12.75" x14ac:dyDescent="0.2"/>
  <cols>
    <col min="1" max="1" width="14.5703125" style="64" bestFit="1" customWidth="1"/>
    <col min="2" max="256" width="9.140625" style="64"/>
    <col min="257" max="257" width="14.5703125" style="64" bestFit="1" customWidth="1"/>
    <col min="258" max="512" width="9.140625" style="64"/>
    <col min="513" max="513" width="14.5703125" style="64" bestFit="1" customWidth="1"/>
    <col min="514" max="768" width="9.140625" style="64"/>
    <col min="769" max="769" width="14.5703125" style="64" bestFit="1" customWidth="1"/>
    <col min="770" max="1024" width="9.140625" style="64"/>
    <col min="1025" max="1025" width="14.5703125" style="64" bestFit="1" customWidth="1"/>
    <col min="1026" max="1280" width="9.140625" style="64"/>
    <col min="1281" max="1281" width="14.5703125" style="64" bestFit="1" customWidth="1"/>
    <col min="1282" max="1536" width="9.140625" style="64"/>
    <col min="1537" max="1537" width="14.5703125" style="64" bestFit="1" customWidth="1"/>
    <col min="1538" max="1792" width="9.140625" style="64"/>
    <col min="1793" max="1793" width="14.5703125" style="64" bestFit="1" customWidth="1"/>
    <col min="1794" max="2048" width="9.140625" style="64"/>
    <col min="2049" max="2049" width="14.5703125" style="64" bestFit="1" customWidth="1"/>
    <col min="2050" max="2304" width="9.140625" style="64"/>
    <col min="2305" max="2305" width="14.5703125" style="64" bestFit="1" customWidth="1"/>
    <col min="2306" max="2560" width="9.140625" style="64"/>
    <col min="2561" max="2561" width="14.5703125" style="64" bestFit="1" customWidth="1"/>
    <col min="2562" max="2816" width="9.140625" style="64"/>
    <col min="2817" max="2817" width="14.5703125" style="64" bestFit="1" customWidth="1"/>
    <col min="2818" max="3072" width="9.140625" style="64"/>
    <col min="3073" max="3073" width="14.5703125" style="64" bestFit="1" customWidth="1"/>
    <col min="3074" max="3328" width="9.140625" style="64"/>
    <col min="3329" max="3329" width="14.5703125" style="64" bestFit="1" customWidth="1"/>
    <col min="3330" max="3584" width="9.140625" style="64"/>
    <col min="3585" max="3585" width="14.5703125" style="64" bestFit="1" customWidth="1"/>
    <col min="3586" max="3840" width="9.140625" style="64"/>
    <col min="3841" max="3841" width="14.5703125" style="64" bestFit="1" customWidth="1"/>
    <col min="3842" max="4096" width="9.140625" style="64"/>
    <col min="4097" max="4097" width="14.5703125" style="64" bestFit="1" customWidth="1"/>
    <col min="4098" max="4352" width="9.140625" style="64"/>
    <col min="4353" max="4353" width="14.5703125" style="64" bestFit="1" customWidth="1"/>
    <col min="4354" max="4608" width="9.140625" style="64"/>
    <col min="4609" max="4609" width="14.5703125" style="64" bestFit="1" customWidth="1"/>
    <col min="4610" max="4864" width="9.140625" style="64"/>
    <col min="4865" max="4865" width="14.5703125" style="64" bestFit="1" customWidth="1"/>
    <col min="4866" max="5120" width="9.140625" style="64"/>
    <col min="5121" max="5121" width="14.5703125" style="64" bestFit="1" customWidth="1"/>
    <col min="5122" max="5376" width="9.140625" style="64"/>
    <col min="5377" max="5377" width="14.5703125" style="64" bestFit="1" customWidth="1"/>
    <col min="5378" max="5632" width="9.140625" style="64"/>
    <col min="5633" max="5633" width="14.5703125" style="64" bestFit="1" customWidth="1"/>
    <col min="5634" max="5888" width="9.140625" style="64"/>
    <col min="5889" max="5889" width="14.5703125" style="64" bestFit="1" customWidth="1"/>
    <col min="5890" max="6144" width="9.140625" style="64"/>
    <col min="6145" max="6145" width="14.5703125" style="64" bestFit="1" customWidth="1"/>
    <col min="6146" max="6400" width="9.140625" style="64"/>
    <col min="6401" max="6401" width="14.5703125" style="64" bestFit="1" customWidth="1"/>
    <col min="6402" max="6656" width="9.140625" style="64"/>
    <col min="6657" max="6657" width="14.5703125" style="64" bestFit="1" customWidth="1"/>
    <col min="6658" max="6912" width="9.140625" style="64"/>
    <col min="6913" max="6913" width="14.5703125" style="64" bestFit="1" customWidth="1"/>
    <col min="6914" max="7168" width="9.140625" style="64"/>
    <col min="7169" max="7169" width="14.5703125" style="64" bestFit="1" customWidth="1"/>
    <col min="7170" max="7424" width="9.140625" style="64"/>
    <col min="7425" max="7425" width="14.5703125" style="64" bestFit="1" customWidth="1"/>
    <col min="7426" max="7680" width="9.140625" style="64"/>
    <col min="7681" max="7681" width="14.5703125" style="64" bestFit="1" customWidth="1"/>
    <col min="7682" max="7936" width="9.140625" style="64"/>
    <col min="7937" max="7937" width="14.5703125" style="64" bestFit="1" customWidth="1"/>
    <col min="7938" max="8192" width="9.140625" style="64"/>
    <col min="8193" max="8193" width="14.5703125" style="64" bestFit="1" customWidth="1"/>
    <col min="8194" max="8448" width="9.140625" style="64"/>
    <col min="8449" max="8449" width="14.5703125" style="64" bestFit="1" customWidth="1"/>
    <col min="8450" max="8704" width="9.140625" style="64"/>
    <col min="8705" max="8705" width="14.5703125" style="64" bestFit="1" customWidth="1"/>
    <col min="8706" max="8960" width="9.140625" style="64"/>
    <col min="8961" max="8961" width="14.5703125" style="64" bestFit="1" customWidth="1"/>
    <col min="8962" max="9216" width="9.140625" style="64"/>
    <col min="9217" max="9217" width="14.5703125" style="64" bestFit="1" customWidth="1"/>
    <col min="9218" max="9472" width="9.140625" style="64"/>
    <col min="9473" max="9473" width="14.5703125" style="64" bestFit="1" customWidth="1"/>
    <col min="9474" max="9728" width="9.140625" style="64"/>
    <col min="9729" max="9729" width="14.5703125" style="64" bestFit="1" customWidth="1"/>
    <col min="9730" max="9984" width="9.140625" style="64"/>
    <col min="9985" max="9985" width="14.5703125" style="64" bestFit="1" customWidth="1"/>
    <col min="9986" max="10240" width="9.140625" style="64"/>
    <col min="10241" max="10241" width="14.5703125" style="64" bestFit="1" customWidth="1"/>
    <col min="10242" max="10496" width="9.140625" style="64"/>
    <col min="10497" max="10497" width="14.5703125" style="64" bestFit="1" customWidth="1"/>
    <col min="10498" max="10752" width="9.140625" style="64"/>
    <col min="10753" max="10753" width="14.5703125" style="64" bestFit="1" customWidth="1"/>
    <col min="10754" max="11008" width="9.140625" style="64"/>
    <col min="11009" max="11009" width="14.5703125" style="64" bestFit="1" customWidth="1"/>
    <col min="11010" max="11264" width="9.140625" style="64"/>
    <col min="11265" max="11265" width="14.5703125" style="64" bestFit="1" customWidth="1"/>
    <col min="11266" max="11520" width="9.140625" style="64"/>
    <col min="11521" max="11521" width="14.5703125" style="64" bestFit="1" customWidth="1"/>
    <col min="11522" max="11776" width="9.140625" style="64"/>
    <col min="11777" max="11777" width="14.5703125" style="64" bestFit="1" customWidth="1"/>
    <col min="11778" max="12032" width="9.140625" style="64"/>
    <col min="12033" max="12033" width="14.5703125" style="64" bestFit="1" customWidth="1"/>
    <col min="12034" max="12288" width="9.140625" style="64"/>
    <col min="12289" max="12289" width="14.5703125" style="64" bestFit="1" customWidth="1"/>
    <col min="12290" max="12544" width="9.140625" style="64"/>
    <col min="12545" max="12545" width="14.5703125" style="64" bestFit="1" customWidth="1"/>
    <col min="12546" max="12800" width="9.140625" style="64"/>
    <col min="12801" max="12801" width="14.5703125" style="64" bestFit="1" customWidth="1"/>
    <col min="12802" max="13056" width="9.140625" style="64"/>
    <col min="13057" max="13057" width="14.5703125" style="64" bestFit="1" customWidth="1"/>
    <col min="13058" max="13312" width="9.140625" style="64"/>
    <col min="13313" max="13313" width="14.5703125" style="64" bestFit="1" customWidth="1"/>
    <col min="13314" max="13568" width="9.140625" style="64"/>
    <col min="13569" max="13569" width="14.5703125" style="64" bestFit="1" customWidth="1"/>
    <col min="13570" max="13824" width="9.140625" style="64"/>
    <col min="13825" max="13825" width="14.5703125" style="64" bestFit="1" customWidth="1"/>
    <col min="13826" max="14080" width="9.140625" style="64"/>
    <col min="14081" max="14081" width="14.5703125" style="64" bestFit="1" customWidth="1"/>
    <col min="14082" max="14336" width="9.140625" style="64"/>
    <col min="14337" max="14337" width="14.5703125" style="64" bestFit="1" customWidth="1"/>
    <col min="14338" max="14592" width="9.140625" style="64"/>
    <col min="14593" max="14593" width="14.5703125" style="64" bestFit="1" customWidth="1"/>
    <col min="14594" max="14848" width="9.140625" style="64"/>
    <col min="14849" max="14849" width="14.5703125" style="64" bestFit="1" customWidth="1"/>
    <col min="14850" max="15104" width="9.140625" style="64"/>
    <col min="15105" max="15105" width="14.5703125" style="64" bestFit="1" customWidth="1"/>
    <col min="15106" max="15360" width="9.140625" style="64"/>
    <col min="15361" max="15361" width="14.5703125" style="64" bestFit="1" customWidth="1"/>
    <col min="15362" max="15616" width="9.140625" style="64"/>
    <col min="15617" max="15617" width="14.5703125" style="64" bestFit="1" customWidth="1"/>
    <col min="15618" max="15872" width="9.140625" style="64"/>
    <col min="15873" max="15873" width="14.5703125" style="64" bestFit="1" customWidth="1"/>
    <col min="15874" max="16128" width="9.140625" style="64"/>
    <col min="16129" max="16129" width="14.5703125" style="64" bestFit="1" customWidth="1"/>
    <col min="16130" max="16384" width="9.140625" style="64"/>
  </cols>
  <sheetData>
    <row r="2" spans="1:8" x14ac:dyDescent="0.2">
      <c r="B2" s="64">
        <v>50</v>
      </c>
      <c r="C2" s="64">
        <v>65</v>
      </c>
      <c r="D2" s="64">
        <v>80</v>
      </c>
      <c r="E2" s="64">
        <v>100</v>
      </c>
      <c r="F2" s="64">
        <v>125</v>
      </c>
      <c r="G2" s="64">
        <v>150</v>
      </c>
      <c r="H2" s="64">
        <v>200</v>
      </c>
    </row>
    <row r="4" spans="1:8" x14ac:dyDescent="0.2">
      <c r="A4" s="116" t="s">
        <v>755</v>
      </c>
      <c r="B4" s="64">
        <v>107</v>
      </c>
      <c r="C4" s="64">
        <v>120</v>
      </c>
      <c r="D4" s="64">
        <v>133</v>
      </c>
      <c r="E4" s="64">
        <v>164</v>
      </c>
      <c r="F4" s="64">
        <v>247</v>
      </c>
      <c r="G4" s="64">
        <v>285</v>
      </c>
      <c r="H4" s="64">
        <v>461</v>
      </c>
    </row>
    <row r="5" spans="1:8" x14ac:dyDescent="0.2">
      <c r="A5" s="116" t="s">
        <v>756</v>
      </c>
      <c r="B5" s="64">
        <v>51</v>
      </c>
      <c r="C5" s="64">
        <v>56</v>
      </c>
      <c r="D5" s="64">
        <v>56</v>
      </c>
      <c r="E5" s="64">
        <v>57</v>
      </c>
      <c r="F5" s="64">
        <v>57</v>
      </c>
      <c r="G5" s="64">
        <v>57</v>
      </c>
      <c r="H5" s="64">
        <v>92</v>
      </c>
    </row>
    <row r="6" spans="1:8" x14ac:dyDescent="0.2">
      <c r="A6" s="116" t="s">
        <v>757</v>
      </c>
      <c r="B6" s="64">
        <v>20</v>
      </c>
      <c r="C6" s="64">
        <v>20</v>
      </c>
      <c r="D6" s="64">
        <v>20</v>
      </c>
      <c r="E6" s="64">
        <v>20</v>
      </c>
      <c r="F6" s="64">
        <v>20</v>
      </c>
      <c r="G6" s="64">
        <v>20</v>
      </c>
      <c r="H6" s="64">
        <v>20</v>
      </c>
    </row>
    <row r="7" spans="1:8" x14ac:dyDescent="0.2">
      <c r="A7" s="116" t="s">
        <v>758</v>
      </c>
      <c r="B7" s="64">
        <v>60</v>
      </c>
      <c r="C7" s="64">
        <v>60</v>
      </c>
      <c r="D7" s="64">
        <v>60</v>
      </c>
      <c r="E7" s="64">
        <v>60</v>
      </c>
      <c r="F7" s="64">
        <v>60</v>
      </c>
      <c r="G7" s="64">
        <v>60</v>
      </c>
      <c r="H7" s="64">
        <v>60</v>
      </c>
    </row>
    <row r="8" spans="1:8" x14ac:dyDescent="0.2">
      <c r="B8" s="64">
        <f>SUM(B4:B7)</f>
        <v>238</v>
      </c>
      <c r="C8" s="64">
        <f t="shared" ref="C8:H8" si="0">SUM(C4:C7)</f>
        <v>256</v>
      </c>
      <c r="D8" s="64">
        <f t="shared" si="0"/>
        <v>269</v>
      </c>
      <c r="E8" s="64">
        <f t="shared" si="0"/>
        <v>301</v>
      </c>
      <c r="F8" s="64">
        <f t="shared" si="0"/>
        <v>384</v>
      </c>
      <c r="G8" s="64">
        <f t="shared" si="0"/>
        <v>422</v>
      </c>
      <c r="H8" s="64">
        <f t="shared" si="0"/>
        <v>633</v>
      </c>
    </row>
    <row r="9" spans="1:8" x14ac:dyDescent="0.2">
      <c r="B9" s="64">
        <f>B8*1.2</f>
        <v>285.59999999999997</v>
      </c>
      <c r="C9" s="64">
        <f t="shared" ref="C9:H9" si="1">C8*1.2</f>
        <v>307.2</v>
      </c>
      <c r="D9" s="64">
        <f t="shared" si="1"/>
        <v>322.8</v>
      </c>
      <c r="E9" s="64">
        <f t="shared" si="1"/>
        <v>361.2</v>
      </c>
      <c r="F9" s="64">
        <f t="shared" si="1"/>
        <v>460.79999999999995</v>
      </c>
      <c r="G9" s="64">
        <f t="shared" si="1"/>
        <v>506.4</v>
      </c>
      <c r="H9" s="64">
        <f t="shared" si="1"/>
        <v>759.6</v>
      </c>
    </row>
    <row r="11" spans="1:8" x14ac:dyDescent="0.2">
      <c r="C11" s="64">
        <v>50</v>
      </c>
      <c r="D11" s="64">
        <v>80</v>
      </c>
      <c r="G11" s="116" t="s">
        <v>759</v>
      </c>
    </row>
    <row r="12" spans="1:8" x14ac:dyDescent="0.2">
      <c r="A12" s="116" t="s">
        <v>760</v>
      </c>
      <c r="C12" s="64">
        <v>1305</v>
      </c>
      <c r="D12" s="64">
        <v>1305</v>
      </c>
      <c r="F12" s="116" t="s">
        <v>761</v>
      </c>
      <c r="G12" s="64">
        <v>531.29999999999995</v>
      </c>
      <c r="H12" s="64">
        <v>360</v>
      </c>
    </row>
    <row r="13" spans="1:8" x14ac:dyDescent="0.2">
      <c r="A13" s="116" t="s">
        <v>762</v>
      </c>
      <c r="C13" s="64">
        <v>176</v>
      </c>
      <c r="D13" s="64">
        <v>176</v>
      </c>
      <c r="G13" s="64">
        <v>85</v>
      </c>
      <c r="H13" s="64">
        <v>85</v>
      </c>
    </row>
    <row r="14" spans="1:8" x14ac:dyDescent="0.2">
      <c r="A14" s="116" t="s">
        <v>763</v>
      </c>
      <c r="C14" s="64">
        <v>50</v>
      </c>
      <c r="D14" s="64">
        <v>50</v>
      </c>
      <c r="G14" s="64">
        <v>40</v>
      </c>
      <c r="H14" s="64">
        <v>40</v>
      </c>
    </row>
    <row r="15" spans="1:8" x14ac:dyDescent="0.2">
      <c r="C15" s="64">
        <f>SUM(C12:C14)</f>
        <v>1531</v>
      </c>
      <c r="G15" s="64">
        <f>SUM(G12:G14)</f>
        <v>656.3</v>
      </c>
      <c r="H15" s="64">
        <f>SUM(H11:H14)</f>
        <v>485</v>
      </c>
    </row>
    <row r="16" spans="1:8" x14ac:dyDescent="0.2">
      <c r="C16" s="64">
        <f>C15*1.2</f>
        <v>1837.2</v>
      </c>
      <c r="G16" s="64">
        <f>G15*1.2</f>
        <v>787.56</v>
      </c>
      <c r="H16" s="64">
        <f>H15*1.2</f>
        <v>582</v>
      </c>
    </row>
    <row r="18" spans="1:4" x14ac:dyDescent="0.2">
      <c r="A18" s="61" t="s">
        <v>764</v>
      </c>
      <c r="B18" s="62" t="s">
        <v>765</v>
      </c>
      <c r="C18" s="117" t="s">
        <v>766</v>
      </c>
      <c r="D18" s="63"/>
    </row>
    <row r="19" spans="1:4" x14ac:dyDescent="0.2">
      <c r="A19" s="116" t="s">
        <v>767</v>
      </c>
      <c r="B19" s="64">
        <v>116.97</v>
      </c>
    </row>
    <row r="20" spans="1:4" x14ac:dyDescent="0.2">
      <c r="A20" s="116" t="s">
        <v>768</v>
      </c>
      <c r="C20" s="64">
        <v>66.78</v>
      </c>
    </row>
    <row r="21" spans="1:4" x14ac:dyDescent="0.2">
      <c r="A21" s="116" t="s">
        <v>769</v>
      </c>
      <c r="C21" s="64">
        <v>32.81</v>
      </c>
    </row>
    <row r="23" spans="1:4" x14ac:dyDescent="0.2">
      <c r="A23" s="116" t="s">
        <v>770</v>
      </c>
      <c r="B23" s="64">
        <v>33.49</v>
      </c>
      <c r="C23" s="64">
        <v>33.49</v>
      </c>
    </row>
    <row r="26" spans="1:4" x14ac:dyDescent="0.2">
      <c r="A26" s="116" t="s">
        <v>771</v>
      </c>
      <c r="B26" s="64">
        <v>25.63</v>
      </c>
      <c r="C26" s="64">
        <v>25.63</v>
      </c>
    </row>
    <row r="27" spans="1:4" x14ac:dyDescent="0.2">
      <c r="A27" s="116" t="s">
        <v>772</v>
      </c>
      <c r="B27" s="64">
        <v>4.5999999999999996</v>
      </c>
      <c r="C27" s="64">
        <v>4.5999999999999996</v>
      </c>
    </row>
    <row r="28" spans="1:4" x14ac:dyDescent="0.2">
      <c r="A28" s="116" t="s">
        <v>773</v>
      </c>
      <c r="B28" s="64">
        <v>47.35</v>
      </c>
      <c r="C28" s="64">
        <v>47.35</v>
      </c>
    </row>
    <row r="29" spans="1:4" x14ac:dyDescent="0.2">
      <c r="B29" s="64">
        <f>SUM(B19:B28)</f>
        <v>228.04</v>
      </c>
      <c r="C29" s="64">
        <f>SUM(C19:C28)</f>
        <v>210.66</v>
      </c>
    </row>
    <row r="30" spans="1:4" x14ac:dyDescent="0.2">
      <c r="B30" s="64">
        <f>B29*1.3</f>
        <v>296.452</v>
      </c>
      <c r="C30" s="64">
        <f>C29*1.3</f>
        <v>273.858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62"/>
  <sheetViews>
    <sheetView view="pageBreakPreview" topLeftCell="A10" zoomScaleNormal="100" workbookViewId="0">
      <selection activeCell="Q23" sqref="Q23"/>
    </sheetView>
  </sheetViews>
  <sheetFormatPr defaultRowHeight="11.25" x14ac:dyDescent="0.2"/>
  <cols>
    <col min="1" max="1" width="8.7109375" style="2" customWidth="1"/>
    <col min="2" max="26" width="5.7109375" style="2" customWidth="1"/>
    <col min="27" max="16384" width="9.140625" style="2"/>
  </cols>
  <sheetData>
    <row r="2" spans="1:22" x14ac:dyDescent="0.2">
      <c r="B2" s="16" t="s">
        <v>65</v>
      </c>
      <c r="C2" s="16"/>
      <c r="D2" s="16"/>
      <c r="E2" s="16"/>
      <c r="F2" s="16"/>
      <c r="G2" s="16" t="s">
        <v>36</v>
      </c>
    </row>
    <row r="4" spans="1:22" x14ac:dyDescent="0.2">
      <c r="A4" s="2" t="s">
        <v>37</v>
      </c>
      <c r="B4" s="2" t="s">
        <v>38</v>
      </c>
      <c r="C4" s="15" t="s">
        <v>262</v>
      </c>
      <c r="D4" s="15" t="s">
        <v>39</v>
      </c>
      <c r="E4" s="15"/>
      <c r="F4" s="15" t="s">
        <v>40</v>
      </c>
      <c r="G4" s="15"/>
      <c r="H4" s="15" t="s">
        <v>41</v>
      </c>
      <c r="I4" s="15"/>
      <c r="J4" s="15" t="s">
        <v>42</v>
      </c>
      <c r="K4" s="15"/>
      <c r="L4" s="15" t="s">
        <v>43</v>
      </c>
      <c r="M4" s="15"/>
      <c r="N4" s="15" t="s">
        <v>44</v>
      </c>
      <c r="O4" s="15"/>
      <c r="P4" s="15" t="s">
        <v>45</v>
      </c>
      <c r="Q4" s="15"/>
      <c r="R4" s="15" t="s">
        <v>46</v>
      </c>
      <c r="S4" s="15"/>
      <c r="T4" s="15" t="s">
        <v>7</v>
      </c>
      <c r="U4" s="15"/>
      <c r="V4" s="2" t="s">
        <v>285</v>
      </c>
    </row>
    <row r="6" spans="1:22" x14ac:dyDescent="0.2">
      <c r="A6" s="16" t="s">
        <v>282</v>
      </c>
      <c r="D6" s="14">
        <v>39.68</v>
      </c>
      <c r="E6" s="14"/>
      <c r="F6" s="14">
        <v>627.63</v>
      </c>
      <c r="G6" s="14"/>
      <c r="H6" s="14">
        <v>546.51</v>
      </c>
      <c r="I6" s="14"/>
      <c r="J6" s="14">
        <v>81.12</v>
      </c>
      <c r="K6" s="14"/>
      <c r="L6" s="14">
        <v>617.25</v>
      </c>
      <c r="M6" s="14"/>
      <c r="N6" s="14">
        <v>393.77</v>
      </c>
      <c r="O6" s="14"/>
      <c r="P6" s="14">
        <v>112.5</v>
      </c>
      <c r="Q6" s="14"/>
      <c r="R6" s="14">
        <v>88.39</v>
      </c>
      <c r="S6" s="14"/>
      <c r="T6" s="14">
        <v>22.6</v>
      </c>
      <c r="V6" s="2">
        <f>V8+V12</f>
        <v>9.408545280000002</v>
      </c>
    </row>
    <row r="7" spans="1:22" x14ac:dyDescent="0.2">
      <c r="A7" s="16"/>
      <c r="D7" s="14"/>
      <c r="E7" s="14"/>
      <c r="F7" s="14"/>
      <c r="G7" s="14"/>
      <c r="H7" s="14"/>
      <c r="I7" s="14"/>
      <c r="J7" s="14"/>
      <c r="K7" s="14"/>
      <c r="L7" s="14"/>
      <c r="M7" s="14"/>
      <c r="N7" s="14"/>
      <c r="O7" s="14"/>
      <c r="P7" s="14"/>
      <c r="Q7" s="14"/>
      <c r="R7" s="14"/>
      <c r="S7" s="14"/>
      <c r="T7" s="14"/>
    </row>
    <row r="8" spans="1:22" x14ac:dyDescent="0.2">
      <c r="A8" s="16" t="s">
        <v>283</v>
      </c>
      <c r="C8" s="2">
        <v>0</v>
      </c>
      <c r="D8" s="14">
        <v>23.24</v>
      </c>
      <c r="E8" s="14"/>
      <c r="F8" s="14">
        <v>362.73</v>
      </c>
      <c r="G8" s="14"/>
      <c r="H8" s="14">
        <v>317.02999999999997</v>
      </c>
      <c r="I8" s="14"/>
      <c r="J8" s="14">
        <v>45.7</v>
      </c>
      <c r="K8" s="14"/>
      <c r="L8" s="14">
        <v>356.97</v>
      </c>
      <c r="M8" s="14"/>
      <c r="N8" s="14">
        <v>229.25</v>
      </c>
      <c r="O8" s="14"/>
      <c r="P8" s="14">
        <v>65.78</v>
      </c>
      <c r="Q8" s="14"/>
      <c r="R8" s="14">
        <v>49.54</v>
      </c>
      <c r="S8" s="14"/>
      <c r="T8" s="14">
        <v>12.4</v>
      </c>
      <c r="V8" s="2">
        <f>SUM(V9:V10)</f>
        <v>5.2269696000000003</v>
      </c>
    </row>
    <row r="9" spans="1:22" x14ac:dyDescent="0.2">
      <c r="A9" s="16" t="s">
        <v>47</v>
      </c>
      <c r="C9" s="2">
        <v>44</v>
      </c>
      <c r="D9" s="14">
        <v>12</v>
      </c>
      <c r="E9" s="14"/>
      <c r="F9" s="14">
        <v>199.88</v>
      </c>
      <c r="G9" s="14"/>
      <c r="H9" s="14">
        <v>167.22</v>
      </c>
      <c r="I9" s="14"/>
      <c r="J9" s="14">
        <v>32.659999999999997</v>
      </c>
      <c r="K9" s="14"/>
      <c r="L9" s="14">
        <v>197.06</v>
      </c>
      <c r="M9" s="14"/>
      <c r="N9" s="14">
        <v>132.69</v>
      </c>
      <c r="O9" s="14"/>
      <c r="P9" s="14">
        <v>34.090000000000003</v>
      </c>
      <c r="Q9" s="14"/>
      <c r="R9" s="14">
        <v>24.22</v>
      </c>
      <c r="S9" s="14"/>
      <c r="T9" s="14">
        <v>6.06</v>
      </c>
      <c r="V9" s="2">
        <f>L54*(C9-C8)</f>
        <v>2.5554073600000002</v>
      </c>
    </row>
    <row r="10" spans="1:22" x14ac:dyDescent="0.2">
      <c r="A10" s="16" t="s">
        <v>48</v>
      </c>
      <c r="C10" s="2">
        <v>90</v>
      </c>
      <c r="D10" s="14">
        <v>11.23</v>
      </c>
      <c r="E10" s="14"/>
      <c r="F10" s="14">
        <v>162.85</v>
      </c>
      <c r="G10" s="14"/>
      <c r="H10" s="14">
        <v>149.81</v>
      </c>
      <c r="I10" s="14"/>
      <c r="J10" s="14">
        <v>13.04</v>
      </c>
      <c r="K10" s="14"/>
      <c r="L10" s="14">
        <v>159.91</v>
      </c>
      <c r="M10" s="14"/>
      <c r="N10" s="14">
        <v>96.56</v>
      </c>
      <c r="O10" s="14"/>
      <c r="P10" s="14">
        <v>31.69</v>
      </c>
      <c r="Q10" s="14"/>
      <c r="R10" s="14">
        <v>25.32</v>
      </c>
      <c r="S10" s="14"/>
      <c r="T10" s="14">
        <v>6.34</v>
      </c>
      <c r="V10" s="2">
        <f>L55*(C10-C9)</f>
        <v>2.6715622400000005</v>
      </c>
    </row>
    <row r="11" spans="1:22" x14ac:dyDescent="0.2">
      <c r="A11" s="16"/>
      <c r="D11" s="14"/>
      <c r="E11" s="14"/>
      <c r="F11" s="14"/>
      <c r="G11" s="14"/>
      <c r="H11" s="14"/>
      <c r="I11" s="14"/>
      <c r="J11" s="14"/>
      <c r="K11" s="14"/>
      <c r="L11" s="14"/>
      <c r="M11" s="14"/>
      <c r="N11" s="14"/>
      <c r="O11" s="14"/>
      <c r="P11" s="14"/>
      <c r="Q11" s="14"/>
      <c r="R11" s="14"/>
      <c r="S11" s="14"/>
      <c r="T11" s="14"/>
    </row>
    <row r="12" spans="1:22" x14ac:dyDescent="0.2">
      <c r="A12" s="16" t="s">
        <v>284</v>
      </c>
      <c r="C12" s="2">
        <v>0</v>
      </c>
      <c r="D12" s="14">
        <v>16.45</v>
      </c>
      <c r="E12" s="14"/>
      <c r="F12" s="14">
        <v>264.89999999999998</v>
      </c>
      <c r="G12" s="14"/>
      <c r="H12" s="14">
        <v>229.48</v>
      </c>
      <c r="I12" s="14"/>
      <c r="J12" s="14">
        <v>35.42</v>
      </c>
      <c r="K12" s="14"/>
      <c r="L12" s="14">
        <v>260.29000000000002</v>
      </c>
      <c r="M12" s="14"/>
      <c r="N12" s="14">
        <v>164.52</v>
      </c>
      <c r="O12" s="14"/>
      <c r="P12" s="14">
        <v>46.72</v>
      </c>
      <c r="Q12" s="14"/>
      <c r="R12" s="14">
        <v>38.85</v>
      </c>
      <c r="S12" s="14"/>
      <c r="T12" s="14">
        <v>10.199999999999999</v>
      </c>
      <c r="V12" s="2">
        <f>SUM(V13:V15)</f>
        <v>4.1815756800000008</v>
      </c>
    </row>
    <row r="13" spans="1:22" x14ac:dyDescent="0.2">
      <c r="A13" s="16" t="s">
        <v>49</v>
      </c>
      <c r="C13" s="2">
        <v>12</v>
      </c>
      <c r="D13" s="14">
        <v>1.2</v>
      </c>
      <c r="E13" s="14"/>
      <c r="F13" s="14">
        <v>32.17</v>
      </c>
      <c r="G13" s="14"/>
      <c r="H13" s="14">
        <v>22.8</v>
      </c>
      <c r="I13" s="14"/>
      <c r="J13" s="14">
        <v>9.3699999999999992</v>
      </c>
      <c r="K13" s="14"/>
      <c r="L13" s="14">
        <v>31.4</v>
      </c>
      <c r="M13" s="14"/>
      <c r="N13" s="14">
        <v>20.05</v>
      </c>
      <c r="O13" s="14"/>
      <c r="P13" s="14">
        <v>3.6</v>
      </c>
      <c r="Q13" s="14"/>
      <c r="R13" s="14">
        <v>5.83</v>
      </c>
      <c r="S13" s="14"/>
      <c r="T13" s="14">
        <v>1.93</v>
      </c>
      <c r="V13" s="2">
        <f>L58*(C13-C12)</f>
        <v>0.6969292800000001</v>
      </c>
    </row>
    <row r="14" spans="1:22" x14ac:dyDescent="0.2">
      <c r="A14" s="16" t="s">
        <v>50</v>
      </c>
      <c r="C14" s="2">
        <v>42</v>
      </c>
      <c r="D14" s="14">
        <v>7.94</v>
      </c>
      <c r="E14" s="14"/>
      <c r="F14" s="14">
        <v>127.29</v>
      </c>
      <c r="G14" s="14"/>
      <c r="H14" s="14">
        <v>109.37</v>
      </c>
      <c r="I14" s="14"/>
      <c r="J14" s="14">
        <v>17.920000000000002</v>
      </c>
      <c r="K14" s="14"/>
      <c r="L14" s="14">
        <v>125.37</v>
      </c>
      <c r="M14" s="14"/>
      <c r="N14" s="14">
        <v>82.21</v>
      </c>
      <c r="O14" s="14"/>
      <c r="P14" s="14">
        <v>22.51</v>
      </c>
      <c r="Q14" s="14"/>
      <c r="R14" s="14">
        <v>16.510000000000002</v>
      </c>
      <c r="S14" s="14"/>
      <c r="T14" s="14">
        <v>4.13</v>
      </c>
      <c r="V14" s="2">
        <f>L59*(C14-C13)</f>
        <v>1.7423232000000002</v>
      </c>
    </row>
    <row r="15" spans="1:22" x14ac:dyDescent="0.2">
      <c r="A15" s="16" t="s">
        <v>51</v>
      </c>
      <c r="C15" s="2">
        <v>72</v>
      </c>
      <c r="D15" s="14">
        <v>7.31</v>
      </c>
      <c r="E15" s="14"/>
      <c r="F15" s="14">
        <v>105.43</v>
      </c>
      <c r="G15" s="14"/>
      <c r="H15" s="14">
        <v>97.31</v>
      </c>
      <c r="I15" s="14"/>
      <c r="J15" s="14">
        <v>8.1300000000000008</v>
      </c>
      <c r="K15" s="14"/>
      <c r="L15" s="14">
        <v>103.51</v>
      </c>
      <c r="M15" s="14"/>
      <c r="N15" s="14">
        <v>62.26</v>
      </c>
      <c r="O15" s="14"/>
      <c r="P15" s="14">
        <v>20.61</v>
      </c>
      <c r="Q15" s="14"/>
      <c r="R15" s="14">
        <v>16.510000000000002</v>
      </c>
      <c r="S15" s="14"/>
      <c r="T15" s="14">
        <v>4.13</v>
      </c>
      <c r="V15" s="2">
        <f>L60*(C15-C14)</f>
        <v>1.7423232000000002</v>
      </c>
    </row>
    <row r="21" spans="1:20" ht="22.5" x14ac:dyDescent="0.2">
      <c r="A21" s="2" t="s">
        <v>52</v>
      </c>
      <c r="B21" s="2" t="s">
        <v>32</v>
      </c>
      <c r="J21" s="2" t="s">
        <v>52</v>
      </c>
      <c r="K21" s="2" t="s">
        <v>53</v>
      </c>
      <c r="R21" s="3"/>
      <c r="S21" s="2" t="s">
        <v>52</v>
      </c>
      <c r="T21" s="2" t="s">
        <v>54</v>
      </c>
    </row>
    <row r="22" spans="1:20" x14ac:dyDescent="0.2">
      <c r="A22" s="4" t="s">
        <v>55</v>
      </c>
      <c r="B22" s="5"/>
      <c r="C22" s="6"/>
      <c r="D22" s="6"/>
      <c r="E22" s="7" t="s">
        <v>56</v>
      </c>
      <c r="F22" s="8">
        <f>F6</f>
        <v>627.63</v>
      </c>
      <c r="H22" s="4" t="s">
        <v>55</v>
      </c>
      <c r="I22" s="5"/>
      <c r="J22" s="6"/>
      <c r="K22" s="6"/>
      <c r="L22" s="7" t="s">
        <v>56</v>
      </c>
      <c r="M22" s="8">
        <f>F8</f>
        <v>362.73</v>
      </c>
      <c r="N22" s="9"/>
      <c r="O22" s="4" t="s">
        <v>55</v>
      </c>
      <c r="P22" s="5"/>
      <c r="Q22" s="6"/>
      <c r="R22" s="6"/>
      <c r="S22" s="7" t="s">
        <v>56</v>
      </c>
      <c r="T22" s="8">
        <f>F12</f>
        <v>264.89999999999998</v>
      </c>
    </row>
    <row r="23" spans="1:20" x14ac:dyDescent="0.2">
      <c r="A23" s="4" t="s">
        <v>57</v>
      </c>
      <c r="B23" s="5"/>
      <c r="C23" s="6"/>
      <c r="D23" s="6"/>
      <c r="E23" s="7"/>
      <c r="F23" s="8">
        <f>H6</f>
        <v>546.51</v>
      </c>
      <c r="H23" s="4" t="s">
        <v>57</v>
      </c>
      <c r="I23" s="5"/>
      <c r="J23" s="6"/>
      <c r="K23" s="6"/>
      <c r="L23" s="7"/>
      <c r="M23" s="8">
        <f>H8</f>
        <v>317.02999999999997</v>
      </c>
      <c r="N23" s="9"/>
      <c r="O23" s="4" t="s">
        <v>57</v>
      </c>
      <c r="P23" s="5"/>
      <c r="Q23" s="6"/>
      <c r="R23" s="6"/>
      <c r="S23" s="7"/>
      <c r="T23" s="8">
        <f>H12</f>
        <v>229.48</v>
      </c>
    </row>
    <row r="24" spans="1:20" x14ac:dyDescent="0.2">
      <c r="A24" s="4" t="s">
        <v>58</v>
      </c>
      <c r="B24" s="5"/>
      <c r="C24" s="6"/>
      <c r="D24" s="6"/>
      <c r="E24" s="7"/>
      <c r="F24" s="8">
        <f>J6</f>
        <v>81.12</v>
      </c>
      <c r="H24" s="4" t="s">
        <v>58</v>
      </c>
      <c r="I24" s="5"/>
      <c r="J24" s="6"/>
      <c r="K24" s="6"/>
      <c r="L24" s="7"/>
      <c r="M24" s="8">
        <f>J8</f>
        <v>45.7</v>
      </c>
      <c r="N24" s="9"/>
      <c r="O24" s="4" t="s">
        <v>58</v>
      </c>
      <c r="P24" s="5"/>
      <c r="Q24" s="6"/>
      <c r="R24" s="6"/>
      <c r="S24" s="7"/>
      <c r="T24" s="8">
        <f>J12</f>
        <v>35.42</v>
      </c>
    </row>
    <row r="25" spans="1:20" x14ac:dyDescent="0.2">
      <c r="A25" s="4" t="s">
        <v>59</v>
      </c>
      <c r="B25" s="5"/>
      <c r="C25" s="6"/>
      <c r="D25" s="6"/>
      <c r="E25" s="1" t="s">
        <v>60</v>
      </c>
      <c r="F25" s="8">
        <f>T6</f>
        <v>22.6</v>
      </c>
      <c r="H25" s="4" t="s">
        <v>59</v>
      </c>
      <c r="I25" s="5"/>
      <c r="J25" s="6"/>
      <c r="K25" s="6"/>
      <c r="L25" s="1" t="s">
        <v>60</v>
      </c>
      <c r="M25" s="8">
        <f>T8</f>
        <v>12.4</v>
      </c>
      <c r="N25" s="9"/>
      <c r="O25" s="4" t="s">
        <v>59</v>
      </c>
      <c r="P25" s="5"/>
      <c r="Q25" s="6"/>
      <c r="R25" s="6"/>
      <c r="S25" s="1" t="s">
        <v>60</v>
      </c>
      <c r="T25" s="8">
        <f>T12</f>
        <v>10.199999999999999</v>
      </c>
    </row>
    <row r="26" spans="1:20" x14ac:dyDescent="0.2">
      <c r="A26" s="4" t="s">
        <v>61</v>
      </c>
      <c r="B26" s="5"/>
      <c r="C26" s="6"/>
      <c r="D26" s="6"/>
      <c r="E26" s="1" t="s">
        <v>60</v>
      </c>
      <c r="F26" s="8">
        <f>M26+T26</f>
        <v>9.408545280000002</v>
      </c>
      <c r="H26" s="4" t="s">
        <v>61</v>
      </c>
      <c r="I26" s="5"/>
      <c r="J26" s="6"/>
      <c r="K26" s="6"/>
      <c r="L26" s="1" t="s">
        <v>60</v>
      </c>
      <c r="M26" s="8">
        <f>V8</f>
        <v>5.2269696000000003</v>
      </c>
      <c r="N26" s="9"/>
      <c r="O26" s="4" t="s">
        <v>61</v>
      </c>
      <c r="P26" s="5"/>
      <c r="Q26" s="6"/>
      <c r="R26" s="6"/>
      <c r="S26" s="1" t="s">
        <v>60</v>
      </c>
      <c r="T26" s="8">
        <f>V12</f>
        <v>4.1815756800000008</v>
      </c>
    </row>
    <row r="27" spans="1:20" x14ac:dyDescent="0.2">
      <c r="A27" s="4" t="s">
        <v>62</v>
      </c>
      <c r="B27" s="5"/>
      <c r="C27" s="6"/>
      <c r="D27" s="6"/>
      <c r="E27" s="1" t="s">
        <v>60</v>
      </c>
      <c r="F27" s="8">
        <f>R6</f>
        <v>88.39</v>
      </c>
      <c r="H27" s="4" t="s">
        <v>62</v>
      </c>
      <c r="I27" s="5"/>
      <c r="J27" s="6"/>
      <c r="K27" s="6"/>
      <c r="L27" s="1" t="s">
        <v>60</v>
      </c>
      <c r="M27" s="8">
        <f>R8</f>
        <v>49.54</v>
      </c>
      <c r="N27" s="9"/>
      <c r="O27" s="4" t="s">
        <v>62</v>
      </c>
      <c r="P27" s="5"/>
      <c r="Q27" s="6"/>
      <c r="R27" s="6"/>
      <c r="S27" s="1" t="s">
        <v>60</v>
      </c>
      <c r="T27" s="8">
        <f>R12</f>
        <v>38.85</v>
      </c>
    </row>
    <row r="28" spans="1:20" x14ac:dyDescent="0.2">
      <c r="A28" s="4" t="s">
        <v>45</v>
      </c>
      <c r="B28" s="5"/>
      <c r="C28" s="6"/>
      <c r="D28" s="6"/>
      <c r="E28" s="1" t="s">
        <v>56</v>
      </c>
      <c r="F28" s="8">
        <f>P6</f>
        <v>112.5</v>
      </c>
      <c r="H28" s="4" t="s">
        <v>45</v>
      </c>
      <c r="I28" s="5"/>
      <c r="J28" s="6"/>
      <c r="K28" s="6"/>
      <c r="L28" s="1" t="s">
        <v>56</v>
      </c>
      <c r="M28" s="8">
        <f>P8</f>
        <v>65.78</v>
      </c>
      <c r="N28" s="9"/>
      <c r="O28" s="4" t="s">
        <v>45</v>
      </c>
      <c r="P28" s="5"/>
      <c r="Q28" s="6"/>
      <c r="R28" s="6"/>
      <c r="S28" s="1" t="s">
        <v>56</v>
      </c>
      <c r="T28" s="8">
        <f>P12</f>
        <v>46.72</v>
      </c>
    </row>
    <row r="29" spans="1:20" x14ac:dyDescent="0.2">
      <c r="A29" s="4" t="s">
        <v>39</v>
      </c>
      <c r="B29" s="10"/>
      <c r="C29" s="6"/>
      <c r="D29" s="6"/>
      <c r="E29" s="11" t="s">
        <v>63</v>
      </c>
      <c r="F29" s="12">
        <f>D6</f>
        <v>39.68</v>
      </c>
      <c r="H29" s="4" t="s">
        <v>39</v>
      </c>
      <c r="I29" s="10"/>
      <c r="J29" s="6"/>
      <c r="K29" s="6"/>
      <c r="L29" s="11" t="s">
        <v>63</v>
      </c>
      <c r="M29" s="12">
        <f>D8</f>
        <v>23.24</v>
      </c>
      <c r="N29" s="13"/>
      <c r="O29" s="4" t="s">
        <v>39</v>
      </c>
      <c r="P29" s="10"/>
      <c r="Q29" s="6"/>
      <c r="R29" s="6"/>
      <c r="S29" s="11" t="s">
        <v>63</v>
      </c>
      <c r="T29" s="12">
        <f>D12</f>
        <v>16.45</v>
      </c>
    </row>
    <row r="30" spans="1:20" x14ac:dyDescent="0.2">
      <c r="A30" s="4" t="s">
        <v>6</v>
      </c>
      <c r="B30" s="5"/>
      <c r="C30" s="6"/>
      <c r="D30" s="6"/>
      <c r="E30" s="1" t="s">
        <v>60</v>
      </c>
      <c r="F30" s="8">
        <f>F6-SUM(F25:F28)</f>
        <v>394.73145471999999</v>
      </c>
      <c r="H30" s="4" t="s">
        <v>6</v>
      </c>
      <c r="I30" s="5"/>
      <c r="J30" s="6"/>
      <c r="K30" s="6"/>
      <c r="L30" s="1" t="s">
        <v>60</v>
      </c>
      <c r="M30" s="8">
        <f>M22-SUM(M25:M28)</f>
        <v>229.78303040000003</v>
      </c>
      <c r="N30" s="9"/>
      <c r="O30" s="4" t="s">
        <v>6</v>
      </c>
      <c r="P30" s="5"/>
      <c r="Q30" s="6"/>
      <c r="R30" s="6"/>
      <c r="S30" s="1" t="s">
        <v>60</v>
      </c>
      <c r="T30" s="8">
        <f>T22-SUM(T25:T28)</f>
        <v>164.94842431999996</v>
      </c>
    </row>
    <row r="31" spans="1:20" x14ac:dyDescent="0.2">
      <c r="A31" s="4" t="s">
        <v>64</v>
      </c>
      <c r="B31" s="10"/>
      <c r="C31" s="6"/>
      <c r="D31" s="6"/>
      <c r="E31" s="11" t="s">
        <v>63</v>
      </c>
      <c r="F31" s="12">
        <f>SUM(F25:F28)</f>
        <v>232.89854528000001</v>
      </c>
      <c r="H31" s="4" t="s">
        <v>64</v>
      </c>
      <c r="I31" s="10"/>
      <c r="J31" s="6"/>
      <c r="K31" s="6"/>
      <c r="L31" s="11" t="s">
        <v>63</v>
      </c>
      <c r="M31" s="12">
        <f>SUM(M25:M28)</f>
        <v>132.94696959999999</v>
      </c>
      <c r="N31" s="13"/>
      <c r="O31" s="4" t="s">
        <v>64</v>
      </c>
      <c r="P31" s="10"/>
      <c r="Q31" s="6"/>
      <c r="R31" s="6"/>
      <c r="S31" s="11" t="s">
        <v>63</v>
      </c>
      <c r="T31" s="12">
        <f>SUM(T25:T28)</f>
        <v>99.951575680000005</v>
      </c>
    </row>
    <row r="34" spans="1:20" x14ac:dyDescent="0.2">
      <c r="S34" s="14"/>
    </row>
    <row r="35" spans="1:20" x14ac:dyDescent="0.2">
      <c r="T35" s="14"/>
    </row>
    <row r="38" spans="1:20" s="16" customFormat="1" x14ac:dyDescent="0.2">
      <c r="A38" s="16" t="s">
        <v>37</v>
      </c>
      <c r="B38" s="16" t="s">
        <v>38</v>
      </c>
      <c r="D38" s="16" t="s">
        <v>39</v>
      </c>
      <c r="F38" s="16" t="s">
        <v>279</v>
      </c>
      <c r="H38" s="16" t="s">
        <v>41</v>
      </c>
      <c r="J38" s="16" t="s">
        <v>42</v>
      </c>
      <c r="L38" s="16" t="s">
        <v>280</v>
      </c>
      <c r="N38" s="16" t="s">
        <v>281</v>
      </c>
      <c r="P38" s="16" t="s">
        <v>45</v>
      </c>
      <c r="R38" s="16" t="s">
        <v>62</v>
      </c>
      <c r="T38" s="16" t="s">
        <v>7</v>
      </c>
    </row>
    <row r="39" spans="1:20" s="16" customFormat="1" x14ac:dyDescent="0.2"/>
    <row r="40" spans="1:20" s="16" customFormat="1" x14ac:dyDescent="0.2">
      <c r="A40" s="16" t="s">
        <v>282</v>
      </c>
      <c r="D40" s="16">
        <v>39.68</v>
      </c>
      <c r="F40" s="16">
        <v>627.63</v>
      </c>
      <c r="H40" s="16">
        <v>546.51</v>
      </c>
      <c r="J40" s="16">
        <v>81.12</v>
      </c>
      <c r="L40" s="16">
        <v>617.25</v>
      </c>
      <c r="N40" s="16">
        <v>393.77</v>
      </c>
      <c r="P40" s="16">
        <v>112.5</v>
      </c>
      <c r="R40" s="16">
        <v>88.39</v>
      </c>
      <c r="T40" s="16">
        <v>22.6</v>
      </c>
    </row>
    <row r="41" spans="1:20" s="16" customFormat="1" x14ac:dyDescent="0.2"/>
    <row r="42" spans="1:20" s="16" customFormat="1" x14ac:dyDescent="0.2">
      <c r="A42" s="16" t="s">
        <v>283</v>
      </c>
      <c r="D42" s="16">
        <v>23.24</v>
      </c>
      <c r="F42" s="16">
        <v>362.73</v>
      </c>
      <c r="H42" s="16">
        <v>317.02999999999997</v>
      </c>
      <c r="J42" s="16">
        <v>45.7</v>
      </c>
      <c r="L42" s="16">
        <v>356.97</v>
      </c>
      <c r="N42" s="16">
        <v>229.25</v>
      </c>
      <c r="P42" s="16">
        <v>65.78</v>
      </c>
      <c r="R42" s="16">
        <v>49.54</v>
      </c>
      <c r="T42" s="16">
        <v>12.4</v>
      </c>
    </row>
    <row r="43" spans="1:20" s="16" customFormat="1" x14ac:dyDescent="0.2">
      <c r="A43" s="16" t="s">
        <v>47</v>
      </c>
      <c r="D43" s="16">
        <v>12</v>
      </c>
      <c r="F43" s="16">
        <v>199.88</v>
      </c>
      <c r="H43" s="16">
        <v>167.22</v>
      </c>
      <c r="J43" s="16">
        <v>32.659999999999997</v>
      </c>
      <c r="L43" s="16">
        <v>197.06</v>
      </c>
      <c r="N43" s="16">
        <v>132.69</v>
      </c>
      <c r="P43" s="16">
        <v>34.090000000000003</v>
      </c>
      <c r="R43" s="16">
        <v>24.22</v>
      </c>
      <c r="T43" s="16">
        <v>6.06</v>
      </c>
    </row>
    <row r="44" spans="1:20" s="16" customFormat="1" x14ac:dyDescent="0.2">
      <c r="A44" s="16" t="s">
        <v>48</v>
      </c>
      <c r="D44" s="16">
        <v>11.23</v>
      </c>
      <c r="F44" s="16">
        <v>162.85</v>
      </c>
      <c r="H44" s="16">
        <v>149.81</v>
      </c>
      <c r="J44" s="16">
        <v>13.04</v>
      </c>
      <c r="L44" s="16">
        <v>159.91</v>
      </c>
      <c r="N44" s="16">
        <v>96.56</v>
      </c>
      <c r="P44" s="16">
        <v>31.69</v>
      </c>
      <c r="R44" s="16">
        <v>25.32</v>
      </c>
      <c r="T44" s="16">
        <v>6.34</v>
      </c>
    </row>
    <row r="45" spans="1:20" s="16" customFormat="1" x14ac:dyDescent="0.2"/>
    <row r="46" spans="1:20" s="16" customFormat="1" x14ac:dyDescent="0.2">
      <c r="A46" s="16" t="s">
        <v>284</v>
      </c>
      <c r="D46" s="16">
        <v>16.45</v>
      </c>
      <c r="F46" s="16">
        <v>264.89999999999998</v>
      </c>
      <c r="H46" s="16">
        <v>229.48</v>
      </c>
      <c r="J46" s="16">
        <v>35.42</v>
      </c>
      <c r="L46" s="16">
        <v>260.29000000000002</v>
      </c>
      <c r="N46" s="16">
        <v>164.52</v>
      </c>
      <c r="P46" s="16">
        <v>46.72</v>
      </c>
      <c r="R46" s="16">
        <v>38.85</v>
      </c>
      <c r="T46" s="16">
        <v>10.199999999999999</v>
      </c>
    </row>
    <row r="47" spans="1:20" s="16" customFormat="1" x14ac:dyDescent="0.2">
      <c r="A47" s="16" t="s">
        <v>49</v>
      </c>
      <c r="D47" s="16">
        <v>1.2</v>
      </c>
      <c r="F47" s="16">
        <v>32.17</v>
      </c>
      <c r="H47" s="16">
        <v>22.8</v>
      </c>
      <c r="J47" s="16">
        <v>9.3699999999999992</v>
      </c>
      <c r="L47" s="16">
        <v>31.4</v>
      </c>
      <c r="N47" s="16">
        <v>20.05</v>
      </c>
      <c r="P47" s="16">
        <v>3.6</v>
      </c>
      <c r="R47" s="16">
        <v>5.83</v>
      </c>
      <c r="T47" s="16">
        <v>1.93</v>
      </c>
    </row>
    <row r="48" spans="1:20" s="16" customFormat="1" x14ac:dyDescent="0.2">
      <c r="A48" s="16" t="s">
        <v>50</v>
      </c>
      <c r="D48" s="16">
        <v>7.94</v>
      </c>
      <c r="F48" s="16">
        <v>127.29</v>
      </c>
      <c r="H48" s="16">
        <v>109.37</v>
      </c>
      <c r="J48" s="16">
        <v>17.920000000000002</v>
      </c>
      <c r="L48" s="16">
        <v>125.37</v>
      </c>
      <c r="N48" s="16">
        <v>82.21</v>
      </c>
      <c r="P48" s="16">
        <v>22.51</v>
      </c>
      <c r="R48" s="16">
        <v>16.510000000000002</v>
      </c>
      <c r="T48" s="16">
        <v>4.13</v>
      </c>
    </row>
    <row r="49" spans="1:20" s="16" customFormat="1" x14ac:dyDescent="0.2">
      <c r="A49" s="16" t="s">
        <v>51</v>
      </c>
      <c r="D49" s="16">
        <v>7.31</v>
      </c>
      <c r="F49" s="16">
        <v>105.43</v>
      </c>
      <c r="H49" s="16">
        <v>97.31</v>
      </c>
      <c r="J49" s="16">
        <v>8.1300000000000008</v>
      </c>
      <c r="L49" s="16">
        <v>103.51</v>
      </c>
      <c r="N49" s="16">
        <v>62.26</v>
      </c>
      <c r="P49" s="16">
        <v>20.61</v>
      </c>
      <c r="R49" s="16">
        <v>16.510000000000002</v>
      </c>
      <c r="T49" s="16">
        <v>4.13</v>
      </c>
    </row>
    <row r="50" spans="1:20" s="16" customFormat="1" x14ac:dyDescent="0.2"/>
    <row r="51" spans="1:20" ht="38.25" x14ac:dyDescent="0.2">
      <c r="A51" t="s">
        <v>37</v>
      </c>
      <c r="B51" t="s">
        <v>260</v>
      </c>
      <c r="C51" t="s">
        <v>261</v>
      </c>
      <c r="D51" t="s">
        <v>262</v>
      </c>
      <c r="E51" t="s">
        <v>263</v>
      </c>
      <c r="F51" t="s">
        <v>264</v>
      </c>
      <c r="G51" t="s">
        <v>265</v>
      </c>
      <c r="H51" t="s">
        <v>266</v>
      </c>
      <c r="I51" t="s">
        <v>267</v>
      </c>
      <c r="J51" t="s">
        <v>268</v>
      </c>
      <c r="K51" t="s">
        <v>286</v>
      </c>
      <c r="L51" s="2" t="s">
        <v>287</v>
      </c>
    </row>
    <row r="52" spans="1:20" ht="25.5" x14ac:dyDescent="0.2">
      <c r="A52" t="s">
        <v>269</v>
      </c>
      <c r="B52"/>
      <c r="C52"/>
      <c r="D52"/>
      <c r="E52"/>
      <c r="F52"/>
      <c r="G52"/>
      <c r="H52"/>
      <c r="I52"/>
      <c r="J52"/>
      <c r="K52"/>
    </row>
    <row r="53" spans="1:20" ht="12.75" x14ac:dyDescent="0.2">
      <c r="A53" t="s">
        <v>270</v>
      </c>
      <c r="B53"/>
      <c r="C53"/>
      <c r="D53"/>
      <c r="E53"/>
      <c r="F53"/>
      <c r="G53"/>
      <c r="H53"/>
      <c r="I53"/>
      <c r="J53"/>
      <c r="K53"/>
    </row>
    <row r="54" spans="1:20" ht="12.75" x14ac:dyDescent="0.2">
      <c r="A54" t="s">
        <v>271</v>
      </c>
      <c r="B54">
        <v>459201.36489999999</v>
      </c>
      <c r="C54">
        <v>103408.9984</v>
      </c>
      <c r="D54">
        <v>0</v>
      </c>
      <c r="E54">
        <v>307.07</v>
      </c>
      <c r="F54">
        <v>304.32</v>
      </c>
      <c r="G54">
        <v>304.32</v>
      </c>
      <c r="H54">
        <v>304.32</v>
      </c>
      <c r="I54">
        <v>2.75</v>
      </c>
      <c r="J54">
        <v>1000</v>
      </c>
      <c r="K54">
        <v>0.27200000000000002</v>
      </c>
      <c r="L54" s="2">
        <f>(K54*K54)*3.14/4</f>
        <v>5.8077440000000008E-2</v>
      </c>
    </row>
    <row r="55" spans="1:20" ht="12.75" x14ac:dyDescent="0.2">
      <c r="A55" t="s">
        <v>272</v>
      </c>
      <c r="B55">
        <v>459163.15110000002</v>
      </c>
      <c r="C55">
        <v>103430.80899999999</v>
      </c>
      <c r="D55">
        <v>44</v>
      </c>
      <c r="E55">
        <v>307.13</v>
      </c>
      <c r="F55">
        <v>304.76</v>
      </c>
      <c r="G55">
        <v>304.76</v>
      </c>
      <c r="H55">
        <v>304.76</v>
      </c>
      <c r="I55">
        <v>2.37</v>
      </c>
      <c r="J55">
        <v>1000</v>
      </c>
      <c r="K55">
        <v>0.27200000000000002</v>
      </c>
      <c r="L55" s="2">
        <f t="shared" ref="L55:L61" si="0">(K55*K55)*3.14/4</f>
        <v>5.8077440000000008E-2</v>
      </c>
    </row>
    <row r="56" spans="1:20" ht="12.75" x14ac:dyDescent="0.2">
      <c r="A56" t="s">
        <v>273</v>
      </c>
      <c r="B56">
        <v>459123.20020000002</v>
      </c>
      <c r="C56">
        <v>103453.611</v>
      </c>
      <c r="D56">
        <v>90</v>
      </c>
      <c r="E56">
        <v>307.23</v>
      </c>
      <c r="F56">
        <v>305.22000000000003</v>
      </c>
      <c r="G56">
        <v>305.22000000000003</v>
      </c>
      <c r="H56">
        <v>305.22000000000003</v>
      </c>
      <c r="I56">
        <v>2.0099999999999998</v>
      </c>
      <c r="J56">
        <v>1000</v>
      </c>
      <c r="K56">
        <v>0.27200000000000002</v>
      </c>
      <c r="L56" s="2">
        <f t="shared" si="0"/>
        <v>5.8077440000000008E-2</v>
      </c>
    </row>
    <row r="57" spans="1:20" ht="12.75" x14ac:dyDescent="0.2">
      <c r="A57" t="s">
        <v>274</v>
      </c>
      <c r="B57"/>
      <c r="C57"/>
      <c r="D57"/>
      <c r="E57"/>
      <c r="F57"/>
      <c r="G57"/>
      <c r="H57"/>
      <c r="I57"/>
      <c r="J57"/>
      <c r="K57"/>
    </row>
    <row r="58" spans="1:20" ht="12.75" x14ac:dyDescent="0.2">
      <c r="A58" t="s">
        <v>275</v>
      </c>
      <c r="B58">
        <v>459229.89679999999</v>
      </c>
      <c r="C58">
        <v>103458.43429999999</v>
      </c>
      <c r="D58">
        <v>0</v>
      </c>
      <c r="E58">
        <v>307.27</v>
      </c>
      <c r="F58">
        <v>304.60000000000002</v>
      </c>
      <c r="G58">
        <v>304.60000000000002</v>
      </c>
      <c r="H58">
        <v>304.60000000000002</v>
      </c>
      <c r="I58">
        <v>2.68</v>
      </c>
      <c r="J58">
        <v>1000</v>
      </c>
      <c r="K58">
        <v>0.27200000000000002</v>
      </c>
      <c r="L58" s="2">
        <f t="shared" si="0"/>
        <v>5.8077440000000008E-2</v>
      </c>
    </row>
    <row r="59" spans="1:20" ht="12.75" x14ac:dyDescent="0.2">
      <c r="A59" t="s">
        <v>276</v>
      </c>
      <c r="B59">
        <v>459223.01449999999</v>
      </c>
      <c r="C59">
        <v>103468.2645</v>
      </c>
      <c r="D59">
        <v>12</v>
      </c>
      <c r="E59">
        <v>307.3</v>
      </c>
      <c r="F59">
        <v>304.72000000000003</v>
      </c>
      <c r="G59">
        <v>304.72000000000003</v>
      </c>
      <c r="H59">
        <v>304.72000000000003</v>
      </c>
      <c r="I59">
        <v>2.58</v>
      </c>
      <c r="J59">
        <v>1000</v>
      </c>
      <c r="K59">
        <v>0.27200000000000002</v>
      </c>
      <c r="L59" s="2">
        <f t="shared" si="0"/>
        <v>5.8077440000000008E-2</v>
      </c>
    </row>
    <row r="60" spans="1:20" ht="12.75" x14ac:dyDescent="0.2">
      <c r="A60" t="s">
        <v>277</v>
      </c>
      <c r="B60">
        <v>459197.0466</v>
      </c>
      <c r="C60">
        <v>103483.2868</v>
      </c>
      <c r="D60">
        <v>42</v>
      </c>
      <c r="E60">
        <v>307.31</v>
      </c>
      <c r="F60">
        <v>305.02</v>
      </c>
      <c r="G60">
        <v>305.02</v>
      </c>
      <c r="H60">
        <v>305.02</v>
      </c>
      <c r="I60">
        <v>2.29</v>
      </c>
      <c r="J60">
        <v>1000</v>
      </c>
      <c r="K60">
        <v>0.27200000000000002</v>
      </c>
      <c r="L60" s="2">
        <f t="shared" si="0"/>
        <v>5.8077440000000008E-2</v>
      </c>
    </row>
    <row r="61" spans="1:20" ht="12.75" x14ac:dyDescent="0.2">
      <c r="A61" t="s">
        <v>278</v>
      </c>
      <c r="B61">
        <v>459171.08439999999</v>
      </c>
      <c r="C61">
        <v>103498.31879999999</v>
      </c>
      <c r="D61">
        <v>72</v>
      </c>
      <c r="E61">
        <v>307.31</v>
      </c>
      <c r="F61">
        <v>305.32</v>
      </c>
      <c r="G61">
        <v>305.32</v>
      </c>
      <c r="H61">
        <v>305.32</v>
      </c>
      <c r="I61">
        <v>1.99</v>
      </c>
      <c r="J61">
        <v>1000</v>
      </c>
      <c r="K61">
        <v>0.27200000000000002</v>
      </c>
      <c r="L61" s="2">
        <f t="shared" si="0"/>
        <v>5.8077440000000008E-2</v>
      </c>
    </row>
    <row r="62" spans="1:20" ht="12.75" x14ac:dyDescent="0.2">
      <c r="A62"/>
      <c r="B62"/>
      <c r="C62"/>
      <c r="D62"/>
      <c r="E62"/>
      <c r="F62"/>
      <c r="G62"/>
      <c r="H62"/>
      <c r="I62"/>
      <c r="J62"/>
      <c r="K62"/>
    </row>
  </sheetData>
  <phoneticPr fontId="4" type="noConversion"/>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C19" workbookViewId="0">
      <selection activeCell="O29" sqref="O29"/>
    </sheetView>
  </sheetViews>
  <sheetFormatPr defaultRowHeight="12.75" x14ac:dyDescent="0.2"/>
  <sheetData>
    <row r="1" spans="1:14" ht="25.5" x14ac:dyDescent="0.2">
      <c r="A1" t="s">
        <v>37</v>
      </c>
      <c r="B1" t="s">
        <v>260</v>
      </c>
      <c r="C1" t="s">
        <v>261</v>
      </c>
      <c r="D1" t="s">
        <v>262</v>
      </c>
      <c r="E1" t="s">
        <v>263</v>
      </c>
      <c r="F1" t="s">
        <v>264</v>
      </c>
      <c r="G1" t="s">
        <v>265</v>
      </c>
      <c r="H1" t="s">
        <v>266</v>
      </c>
      <c r="I1" t="s">
        <v>267</v>
      </c>
      <c r="J1" t="s">
        <v>268</v>
      </c>
    </row>
    <row r="2" spans="1:14" ht="25.5" x14ac:dyDescent="0.2">
      <c r="A2" t="s">
        <v>269</v>
      </c>
    </row>
    <row r="3" spans="1:14" x14ac:dyDescent="0.2">
      <c r="A3" t="s">
        <v>270</v>
      </c>
    </row>
    <row r="4" spans="1:14" x14ac:dyDescent="0.2">
      <c r="A4" t="s">
        <v>271</v>
      </c>
      <c r="B4">
        <v>459201.36489999999</v>
      </c>
      <c r="C4">
        <v>103408.9984</v>
      </c>
      <c r="D4">
        <v>0</v>
      </c>
      <c r="E4">
        <v>307.07</v>
      </c>
      <c r="F4">
        <v>304.32</v>
      </c>
      <c r="G4">
        <v>304.32</v>
      </c>
      <c r="H4">
        <v>304.32</v>
      </c>
      <c r="I4">
        <v>2.75</v>
      </c>
      <c r="J4">
        <v>1000</v>
      </c>
    </row>
    <row r="5" spans="1:14" x14ac:dyDescent="0.2">
      <c r="A5" t="s">
        <v>272</v>
      </c>
      <c r="B5">
        <v>459163.15110000002</v>
      </c>
      <c r="C5">
        <v>103430.80899999999</v>
      </c>
      <c r="D5">
        <v>44</v>
      </c>
      <c r="E5">
        <v>307.13</v>
      </c>
      <c r="F5">
        <v>304.76</v>
      </c>
      <c r="G5">
        <v>304.76</v>
      </c>
      <c r="H5">
        <v>304.76</v>
      </c>
      <c r="I5">
        <v>2.37</v>
      </c>
      <c r="J5">
        <v>1000</v>
      </c>
    </row>
    <row r="6" spans="1:14" x14ac:dyDescent="0.2">
      <c r="A6" t="s">
        <v>273</v>
      </c>
      <c r="B6">
        <v>459123.20020000002</v>
      </c>
      <c r="C6">
        <v>103453.611</v>
      </c>
      <c r="D6">
        <v>90</v>
      </c>
      <c r="E6">
        <v>307.23</v>
      </c>
      <c r="F6">
        <v>305.22000000000003</v>
      </c>
      <c r="G6">
        <v>305.22000000000003</v>
      </c>
      <c r="H6">
        <v>305.22000000000003</v>
      </c>
      <c r="I6">
        <v>2.0099999999999998</v>
      </c>
      <c r="J6">
        <v>1000</v>
      </c>
    </row>
    <row r="7" spans="1:14" x14ac:dyDescent="0.2">
      <c r="A7" t="s">
        <v>274</v>
      </c>
    </row>
    <row r="8" spans="1:14" x14ac:dyDescent="0.2">
      <c r="A8" t="s">
        <v>275</v>
      </c>
      <c r="B8">
        <v>459229.89679999999</v>
      </c>
      <c r="C8">
        <v>103458.43429999999</v>
      </c>
      <c r="D8">
        <v>0</v>
      </c>
      <c r="E8">
        <v>307.27</v>
      </c>
      <c r="F8">
        <v>304.60000000000002</v>
      </c>
      <c r="G8">
        <v>304.60000000000002</v>
      </c>
      <c r="H8">
        <v>304.60000000000002</v>
      </c>
      <c r="I8">
        <v>2.68</v>
      </c>
      <c r="J8">
        <v>1000</v>
      </c>
    </row>
    <row r="9" spans="1:14" x14ac:dyDescent="0.2">
      <c r="A9" t="s">
        <v>276</v>
      </c>
      <c r="B9">
        <v>459223.01449999999</v>
      </c>
      <c r="C9">
        <v>103468.2645</v>
      </c>
      <c r="D9">
        <v>12</v>
      </c>
      <c r="E9">
        <v>307.3</v>
      </c>
      <c r="F9">
        <v>304.72000000000003</v>
      </c>
      <c r="G9">
        <v>304.72000000000003</v>
      </c>
      <c r="H9">
        <v>304.72000000000003</v>
      </c>
      <c r="I9">
        <v>2.58</v>
      </c>
      <c r="J9">
        <v>1000</v>
      </c>
    </row>
    <row r="10" spans="1:14" x14ac:dyDescent="0.2">
      <c r="A10" t="s">
        <v>277</v>
      </c>
      <c r="B10">
        <v>459197.0466</v>
      </c>
      <c r="C10">
        <v>103483.2868</v>
      </c>
      <c r="D10">
        <v>42</v>
      </c>
      <c r="E10">
        <v>307.31</v>
      </c>
      <c r="F10">
        <v>305.02</v>
      </c>
      <c r="G10">
        <v>305.02</v>
      </c>
      <c r="H10">
        <v>305.02</v>
      </c>
      <c r="I10">
        <v>2.29</v>
      </c>
      <c r="J10">
        <v>1000</v>
      </c>
    </row>
    <row r="11" spans="1:14" x14ac:dyDescent="0.2">
      <c r="A11" t="s">
        <v>278</v>
      </c>
      <c r="B11">
        <v>459171.08439999999</v>
      </c>
      <c r="C11">
        <v>103498.31879999999</v>
      </c>
      <c r="D11">
        <v>72</v>
      </c>
      <c r="E11">
        <v>307.31</v>
      </c>
      <c r="F11">
        <v>305.32</v>
      </c>
      <c r="G11">
        <v>305.32</v>
      </c>
      <c r="H11">
        <v>305.32</v>
      </c>
      <c r="I11">
        <v>1.99</v>
      </c>
      <c r="J11">
        <v>1000</v>
      </c>
    </row>
    <row r="15" spans="1:14" ht="25.5" x14ac:dyDescent="0.2">
      <c r="A15" t="s">
        <v>37</v>
      </c>
      <c r="B15" t="s">
        <v>260</v>
      </c>
      <c r="C15" t="s">
        <v>261</v>
      </c>
      <c r="D15" t="s">
        <v>262</v>
      </c>
      <c r="E15" t="s">
        <v>263</v>
      </c>
      <c r="F15" t="s">
        <v>264</v>
      </c>
      <c r="G15" t="s">
        <v>265</v>
      </c>
      <c r="H15" t="s">
        <v>266</v>
      </c>
      <c r="I15" t="s">
        <v>267</v>
      </c>
      <c r="J15" t="s">
        <v>268</v>
      </c>
      <c r="L15" t="s">
        <v>37</v>
      </c>
      <c r="M15" t="s">
        <v>311</v>
      </c>
      <c r="N15" t="s">
        <v>312</v>
      </c>
    </row>
    <row r="16" spans="1:14" ht="25.5" x14ac:dyDescent="0.2">
      <c r="A16" t="s">
        <v>301</v>
      </c>
      <c r="L16" t="s">
        <v>313</v>
      </c>
    </row>
    <row r="17" spans="1:15" ht="25.5" x14ac:dyDescent="0.2">
      <c r="A17" t="s">
        <v>302</v>
      </c>
      <c r="L17" t="s">
        <v>314</v>
      </c>
    </row>
    <row r="18" spans="1:15" ht="25.5" x14ac:dyDescent="0.2">
      <c r="A18">
        <v>1</v>
      </c>
      <c r="B18">
        <v>459169.55949999997</v>
      </c>
      <c r="C18">
        <v>103427.13989999999</v>
      </c>
      <c r="D18">
        <v>0</v>
      </c>
      <c r="E18">
        <v>307.11</v>
      </c>
      <c r="F18">
        <v>304.82</v>
      </c>
      <c r="G18">
        <v>304.82</v>
      </c>
      <c r="H18">
        <v>304.82</v>
      </c>
      <c r="I18">
        <v>2.2999999999999998</v>
      </c>
      <c r="L18" t="s">
        <v>315</v>
      </c>
      <c r="M18">
        <v>160</v>
      </c>
      <c r="N18">
        <v>7.33</v>
      </c>
    </row>
    <row r="19" spans="1:15" ht="25.5" x14ac:dyDescent="0.2">
      <c r="A19">
        <v>2</v>
      </c>
      <c r="B19">
        <v>459168.60849999997</v>
      </c>
      <c r="C19">
        <v>103426.88</v>
      </c>
      <c r="D19">
        <v>0.99</v>
      </c>
      <c r="E19">
        <v>307.13</v>
      </c>
      <c r="F19">
        <v>305.32</v>
      </c>
      <c r="G19">
        <v>305.32</v>
      </c>
      <c r="H19">
        <v>305.32</v>
      </c>
      <c r="I19">
        <v>1.81</v>
      </c>
      <c r="L19" t="s">
        <v>316</v>
      </c>
    </row>
    <row r="20" spans="1:15" ht="25.5" x14ac:dyDescent="0.2">
      <c r="A20" t="s">
        <v>303</v>
      </c>
      <c r="B20">
        <v>459165.46600000001</v>
      </c>
      <c r="C20">
        <v>103421.374</v>
      </c>
      <c r="D20">
        <v>7.33</v>
      </c>
      <c r="E20">
        <v>307.33</v>
      </c>
      <c r="F20">
        <v>305.63</v>
      </c>
      <c r="G20">
        <v>305.63</v>
      </c>
      <c r="H20">
        <v>305.63</v>
      </c>
      <c r="I20">
        <v>1.69</v>
      </c>
      <c r="J20">
        <v>1000</v>
      </c>
      <c r="L20" t="s">
        <v>315</v>
      </c>
      <c r="M20">
        <v>160</v>
      </c>
      <c r="N20">
        <v>5.99</v>
      </c>
    </row>
    <row r="21" spans="1:15" ht="25.5" x14ac:dyDescent="0.2">
      <c r="A21" t="s">
        <v>304</v>
      </c>
      <c r="L21" t="s">
        <v>317</v>
      </c>
    </row>
    <row r="22" spans="1:15" ht="25.5" x14ac:dyDescent="0.2">
      <c r="A22">
        <v>1</v>
      </c>
      <c r="B22">
        <v>459169.2231</v>
      </c>
      <c r="C22">
        <v>103427.35490000001</v>
      </c>
      <c r="D22">
        <v>0</v>
      </c>
      <c r="E22">
        <v>307.11</v>
      </c>
      <c r="F22">
        <v>304.70999999999998</v>
      </c>
      <c r="G22">
        <v>304.70999999999998</v>
      </c>
      <c r="H22">
        <v>304.70999999999998</v>
      </c>
      <c r="I22">
        <v>2.41</v>
      </c>
      <c r="L22" t="s">
        <v>315</v>
      </c>
      <c r="M22">
        <v>160</v>
      </c>
      <c r="N22">
        <v>5.99</v>
      </c>
    </row>
    <row r="23" spans="1:15" ht="25.5" x14ac:dyDescent="0.2">
      <c r="A23">
        <v>2</v>
      </c>
      <c r="B23">
        <v>459168.9632</v>
      </c>
      <c r="C23">
        <v>103428.30590000001</v>
      </c>
      <c r="D23">
        <v>0.99</v>
      </c>
      <c r="E23">
        <v>307.11</v>
      </c>
      <c r="F23">
        <v>305.20999999999998</v>
      </c>
      <c r="G23">
        <v>305.20999999999998</v>
      </c>
      <c r="H23">
        <v>305.20999999999998</v>
      </c>
      <c r="I23">
        <v>1.9</v>
      </c>
      <c r="L23" t="s">
        <v>318</v>
      </c>
    </row>
    <row r="24" spans="1:15" ht="25.5" x14ac:dyDescent="0.2">
      <c r="A24" t="s">
        <v>303</v>
      </c>
      <c r="B24">
        <v>459171.44170000002</v>
      </c>
      <c r="C24">
        <v>103432.64840000001</v>
      </c>
      <c r="D24">
        <v>5.99</v>
      </c>
      <c r="E24">
        <v>307.38</v>
      </c>
      <c r="F24">
        <v>305.45999999999998</v>
      </c>
      <c r="G24">
        <v>305.45999999999998</v>
      </c>
      <c r="H24">
        <v>305.45999999999998</v>
      </c>
      <c r="I24">
        <v>1.92</v>
      </c>
      <c r="J24">
        <v>1000</v>
      </c>
      <c r="L24" t="s">
        <v>315</v>
      </c>
      <c r="M24">
        <v>160</v>
      </c>
      <c r="N24">
        <v>7.69</v>
      </c>
    </row>
    <row r="25" spans="1:15" ht="25.5" x14ac:dyDescent="0.2">
      <c r="A25" t="s">
        <v>305</v>
      </c>
      <c r="L25" t="s">
        <v>319</v>
      </c>
    </row>
    <row r="26" spans="1:15" ht="25.5" x14ac:dyDescent="0.2">
      <c r="A26">
        <v>1</v>
      </c>
      <c r="B26">
        <v>459148.69089999999</v>
      </c>
      <c r="C26">
        <v>103439.07369999999</v>
      </c>
      <c r="D26">
        <v>0</v>
      </c>
      <c r="E26">
        <v>307.16000000000003</v>
      </c>
      <c r="F26">
        <v>305</v>
      </c>
      <c r="G26">
        <v>305</v>
      </c>
      <c r="H26">
        <v>305</v>
      </c>
      <c r="I26">
        <v>2.16</v>
      </c>
      <c r="L26" t="s">
        <v>315</v>
      </c>
      <c r="M26">
        <v>160</v>
      </c>
      <c r="N26">
        <v>6.1</v>
      </c>
    </row>
    <row r="27" spans="1:15" ht="25.5" x14ac:dyDescent="0.2">
      <c r="A27">
        <v>2</v>
      </c>
      <c r="B27">
        <v>459148.43099999998</v>
      </c>
      <c r="C27">
        <v>103440.02469999999</v>
      </c>
      <c r="D27">
        <v>0.99</v>
      </c>
      <c r="E27">
        <v>307.14999999999998</v>
      </c>
      <c r="F27">
        <v>305.18</v>
      </c>
      <c r="G27">
        <v>305.18</v>
      </c>
      <c r="H27">
        <v>305.18</v>
      </c>
      <c r="I27">
        <v>1.97</v>
      </c>
      <c r="L27" t="s">
        <v>320</v>
      </c>
    </row>
    <row r="28" spans="1:15" ht="25.5" x14ac:dyDescent="0.2">
      <c r="A28" t="s">
        <v>303</v>
      </c>
      <c r="B28">
        <v>459150.90950000001</v>
      </c>
      <c r="C28">
        <v>103444.36719999999</v>
      </c>
      <c r="D28">
        <v>5.99</v>
      </c>
      <c r="E28">
        <v>307.27999999999997</v>
      </c>
      <c r="F28">
        <v>305.43</v>
      </c>
      <c r="G28">
        <v>305.43</v>
      </c>
      <c r="H28">
        <v>305.43</v>
      </c>
      <c r="I28">
        <v>1.85</v>
      </c>
      <c r="J28">
        <v>1000</v>
      </c>
      <c r="L28" t="s">
        <v>315</v>
      </c>
      <c r="M28">
        <v>160</v>
      </c>
      <c r="N28">
        <v>5.43</v>
      </c>
      <c r="O28">
        <f>SUM(N18:N26)+N32</f>
        <v>44.89</v>
      </c>
    </row>
    <row r="29" spans="1:15" ht="25.5" x14ac:dyDescent="0.2">
      <c r="A29" t="s">
        <v>306</v>
      </c>
      <c r="L29" t="s">
        <v>321</v>
      </c>
    </row>
    <row r="30" spans="1:15" ht="25.5" x14ac:dyDescent="0.2">
      <c r="A30">
        <v>1</v>
      </c>
      <c r="B30">
        <v>459147.24530000001</v>
      </c>
      <c r="C30">
        <v>103439.87579999999</v>
      </c>
      <c r="D30">
        <v>0</v>
      </c>
      <c r="E30">
        <v>307.16000000000003</v>
      </c>
      <c r="F30">
        <v>305</v>
      </c>
      <c r="G30">
        <v>305</v>
      </c>
      <c r="H30">
        <v>305</v>
      </c>
      <c r="I30">
        <v>2.15</v>
      </c>
      <c r="L30" t="s">
        <v>315</v>
      </c>
      <c r="M30">
        <v>160</v>
      </c>
      <c r="N30">
        <v>5.15</v>
      </c>
    </row>
    <row r="31" spans="1:15" ht="25.5" x14ac:dyDescent="0.2">
      <c r="A31">
        <v>2</v>
      </c>
      <c r="B31">
        <v>459146.2844</v>
      </c>
      <c r="C31">
        <v>103439.65820000001</v>
      </c>
      <c r="D31">
        <v>0.99</v>
      </c>
      <c r="E31">
        <v>307.16000000000003</v>
      </c>
      <c r="F31">
        <v>305.10000000000002</v>
      </c>
      <c r="G31">
        <v>305.10000000000002</v>
      </c>
      <c r="H31">
        <v>305.10000000000002</v>
      </c>
      <c r="I31">
        <v>2.0499999999999998</v>
      </c>
      <c r="L31" t="s">
        <v>322</v>
      </c>
    </row>
    <row r="32" spans="1:15" ht="25.5" x14ac:dyDescent="0.2">
      <c r="A32" t="s">
        <v>303</v>
      </c>
      <c r="B32">
        <v>459141.54450000002</v>
      </c>
      <c r="C32">
        <v>103434.9183</v>
      </c>
      <c r="D32">
        <v>7.69</v>
      </c>
      <c r="E32">
        <v>307.24</v>
      </c>
      <c r="F32">
        <v>305.44</v>
      </c>
      <c r="G32">
        <v>305.44</v>
      </c>
      <c r="H32">
        <v>305.44</v>
      </c>
      <c r="I32">
        <v>1.8</v>
      </c>
      <c r="J32">
        <v>1000</v>
      </c>
      <c r="L32" t="s">
        <v>323</v>
      </c>
      <c r="M32">
        <v>150.6</v>
      </c>
      <c r="N32">
        <v>11.79</v>
      </c>
      <c r="O32">
        <f>SUM(N28:N31)</f>
        <v>10.58</v>
      </c>
    </row>
    <row r="33" spans="1:10" x14ac:dyDescent="0.2">
      <c r="A33" t="s">
        <v>307</v>
      </c>
    </row>
    <row r="34" spans="1:10" x14ac:dyDescent="0.2">
      <c r="A34">
        <v>1</v>
      </c>
      <c r="B34">
        <v>459133.57569999999</v>
      </c>
      <c r="C34">
        <v>103447.7007</v>
      </c>
      <c r="D34">
        <v>0</v>
      </c>
      <c r="E34">
        <v>307.14</v>
      </c>
      <c r="F34">
        <v>305.11</v>
      </c>
      <c r="G34">
        <v>305.14999999999998</v>
      </c>
      <c r="H34">
        <v>305.11</v>
      </c>
      <c r="I34">
        <v>2.0299999999999998</v>
      </c>
    </row>
    <row r="35" spans="1:10" x14ac:dyDescent="0.2">
      <c r="A35">
        <v>2</v>
      </c>
      <c r="B35">
        <v>459133.25400000002</v>
      </c>
      <c r="C35">
        <v>103448.6315</v>
      </c>
      <c r="D35">
        <v>0.98</v>
      </c>
      <c r="E35">
        <v>307.13</v>
      </c>
      <c r="F35">
        <v>305.26</v>
      </c>
      <c r="G35">
        <v>305.26</v>
      </c>
      <c r="H35">
        <v>305.26</v>
      </c>
      <c r="I35">
        <v>1.86</v>
      </c>
    </row>
    <row r="36" spans="1:10" x14ac:dyDescent="0.2">
      <c r="A36" t="s">
        <v>303</v>
      </c>
      <c r="B36">
        <v>459134.14289999998</v>
      </c>
      <c r="C36">
        <v>103453.6724</v>
      </c>
      <c r="D36">
        <v>6.1</v>
      </c>
      <c r="E36">
        <v>307.27</v>
      </c>
      <c r="F36">
        <v>305.52</v>
      </c>
      <c r="G36">
        <v>305.52</v>
      </c>
      <c r="H36">
        <v>305.52</v>
      </c>
      <c r="I36">
        <v>1.75</v>
      </c>
      <c r="J36">
        <v>1000</v>
      </c>
    </row>
    <row r="37" spans="1:10" x14ac:dyDescent="0.2">
      <c r="A37" t="s">
        <v>308</v>
      </c>
    </row>
    <row r="38" spans="1:10" x14ac:dyDescent="0.2">
      <c r="A38">
        <v>1</v>
      </c>
      <c r="B38">
        <v>459179.62449999998</v>
      </c>
      <c r="C38">
        <v>103493.36259999999</v>
      </c>
      <c r="D38">
        <v>0</v>
      </c>
      <c r="E38">
        <v>307.35000000000002</v>
      </c>
    </row>
    <row r="39" spans="1:10" x14ac:dyDescent="0.2">
      <c r="A39">
        <v>2</v>
      </c>
      <c r="B39">
        <v>459178.66869999998</v>
      </c>
      <c r="C39">
        <v>103493.12179999999</v>
      </c>
      <c r="D39">
        <v>0.99</v>
      </c>
      <c r="E39">
        <v>307.36</v>
      </c>
    </row>
    <row r="40" spans="1:10" x14ac:dyDescent="0.2">
      <c r="A40" t="s">
        <v>303</v>
      </c>
      <c r="B40">
        <v>459176.44130000001</v>
      </c>
      <c r="C40">
        <v>103489.2723</v>
      </c>
      <c r="D40">
        <v>5.43</v>
      </c>
      <c r="E40">
        <v>307.45</v>
      </c>
      <c r="J40">
        <v>1000</v>
      </c>
    </row>
    <row r="41" spans="1:10" x14ac:dyDescent="0.2">
      <c r="A41" t="s">
        <v>309</v>
      </c>
    </row>
    <row r="42" spans="1:10" x14ac:dyDescent="0.2">
      <c r="A42">
        <v>1</v>
      </c>
      <c r="B42">
        <v>459196.65019999997</v>
      </c>
      <c r="C42">
        <v>103483.5048</v>
      </c>
      <c r="D42">
        <v>0</v>
      </c>
      <c r="E42">
        <v>307.31</v>
      </c>
      <c r="F42">
        <v>305.08</v>
      </c>
      <c r="G42">
        <v>305.08</v>
      </c>
      <c r="H42">
        <v>305.08</v>
      </c>
      <c r="I42">
        <v>2.23</v>
      </c>
    </row>
    <row r="43" spans="1:10" x14ac:dyDescent="0.2">
      <c r="A43">
        <v>2</v>
      </c>
      <c r="B43">
        <v>459195.70419999998</v>
      </c>
      <c r="C43">
        <v>103483.2619</v>
      </c>
      <c r="D43">
        <v>0.98</v>
      </c>
      <c r="E43">
        <v>307.29000000000002</v>
      </c>
      <c r="F43">
        <v>305.18</v>
      </c>
      <c r="G43">
        <v>305.18</v>
      </c>
      <c r="H43">
        <v>305.18</v>
      </c>
      <c r="I43">
        <v>2.11</v>
      </c>
    </row>
    <row r="44" spans="1:10" x14ac:dyDescent="0.2">
      <c r="A44" t="s">
        <v>303</v>
      </c>
      <c r="B44">
        <v>459193.61210000003</v>
      </c>
      <c r="C44">
        <v>103479.6473</v>
      </c>
      <c r="D44">
        <v>5.15</v>
      </c>
      <c r="E44">
        <v>307.39</v>
      </c>
      <c r="F44">
        <v>305.39</v>
      </c>
      <c r="G44">
        <v>305.39</v>
      </c>
      <c r="H44">
        <v>305.39</v>
      </c>
      <c r="I44">
        <v>2</v>
      </c>
      <c r="J44">
        <v>1000</v>
      </c>
    </row>
    <row r="45" spans="1:10" x14ac:dyDescent="0.2">
      <c r="A45" t="s">
        <v>310</v>
      </c>
    </row>
    <row r="46" spans="1:10" x14ac:dyDescent="0.2">
      <c r="A46" t="s">
        <v>273</v>
      </c>
      <c r="B46">
        <v>459123.20020000002</v>
      </c>
      <c r="C46">
        <v>103453.611</v>
      </c>
      <c r="D46">
        <v>0</v>
      </c>
      <c r="E46">
        <v>307.23</v>
      </c>
      <c r="F46">
        <v>305.22000000000003</v>
      </c>
      <c r="G46">
        <v>305.42</v>
      </c>
      <c r="H46">
        <v>305.22000000000003</v>
      </c>
      <c r="I46">
        <v>2.0099999999999998</v>
      </c>
      <c r="J46">
        <v>1000</v>
      </c>
    </row>
    <row r="47" spans="1:10" x14ac:dyDescent="0.2">
      <c r="A47" t="s">
        <v>303</v>
      </c>
      <c r="B47">
        <v>459113.37109999999</v>
      </c>
      <c r="C47">
        <v>103460.1188</v>
      </c>
      <c r="D47">
        <v>11.79</v>
      </c>
      <c r="E47">
        <v>307.42</v>
      </c>
      <c r="F47">
        <v>305.64999999999998</v>
      </c>
      <c r="G47">
        <v>305.64999999999998</v>
      </c>
      <c r="H47">
        <v>305.64999999999998</v>
      </c>
      <c r="I47">
        <v>1.77</v>
      </c>
      <c r="J47">
        <v>800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73"/>
  <sheetViews>
    <sheetView view="pageBreakPreview" topLeftCell="A22" zoomScaleNormal="100" zoomScaleSheetLayoutView="100" workbookViewId="0">
      <selection activeCell="D29" sqref="D29"/>
    </sheetView>
  </sheetViews>
  <sheetFormatPr defaultRowHeight="15" x14ac:dyDescent="0.25"/>
  <cols>
    <col min="1" max="1" width="6.7109375" style="166" customWidth="1"/>
    <col min="2" max="2" width="51.140625" style="193" customWidth="1"/>
    <col min="3" max="3" width="6.7109375" style="168" customWidth="1"/>
    <col min="4" max="4" width="8.7109375" style="169" bestFit="1" customWidth="1"/>
    <col min="5" max="5" width="10.7109375" style="169" customWidth="1"/>
    <col min="6" max="6" width="11.7109375" style="169" customWidth="1"/>
    <col min="7" max="7" width="4.7109375" style="168" customWidth="1"/>
    <col min="8" max="8" width="9.140625" style="170"/>
    <col min="9" max="9" width="37.42578125" style="170" customWidth="1"/>
    <col min="10" max="16384" width="9.140625" style="170"/>
  </cols>
  <sheetData>
    <row r="1" spans="1:15" x14ac:dyDescent="0.25">
      <c r="B1" s="167"/>
    </row>
    <row r="2" spans="1:15" s="175" customFormat="1" x14ac:dyDescent="0.25">
      <c r="A2" s="171"/>
      <c r="B2" s="172" t="s">
        <v>190</v>
      </c>
      <c r="C2" s="173"/>
      <c r="D2" s="174"/>
      <c r="E2" s="174"/>
      <c r="F2" s="174"/>
      <c r="G2" s="173"/>
    </row>
    <row r="3" spans="1:15" s="175" customFormat="1" x14ac:dyDescent="0.25">
      <c r="A3" s="172" t="s">
        <v>196</v>
      </c>
      <c r="B3" s="172" t="s">
        <v>34</v>
      </c>
      <c r="C3" s="173"/>
      <c r="D3" s="174"/>
      <c r="E3" s="174"/>
      <c r="F3" s="174">
        <f>F18</f>
        <v>0</v>
      </c>
      <c r="G3" s="176" t="s">
        <v>3</v>
      </c>
    </row>
    <row r="4" spans="1:15" s="175" customFormat="1" x14ac:dyDescent="0.25">
      <c r="A4" s="172" t="s">
        <v>197</v>
      </c>
      <c r="B4" s="172" t="s">
        <v>67</v>
      </c>
      <c r="C4" s="177" t="s">
        <v>335</v>
      </c>
      <c r="D4" s="178">
        <f>'Sajovčeva ulica - Kanal O1'!D57</f>
        <v>95</v>
      </c>
      <c r="E4" s="174"/>
      <c r="F4" s="174">
        <f>'Sajovčeva ulica - Kanal O1'!F3</f>
        <v>0</v>
      </c>
      <c r="G4" s="176" t="s">
        <v>3</v>
      </c>
    </row>
    <row r="5" spans="1:15" s="175" customFormat="1" x14ac:dyDescent="0.25">
      <c r="A5" s="172" t="s">
        <v>195</v>
      </c>
      <c r="B5" s="172" t="s">
        <v>66</v>
      </c>
      <c r="C5" s="177" t="s">
        <v>335</v>
      </c>
      <c r="D5" s="178">
        <f>+'Sajovčeva ulica - Kanal O2'!D58</f>
        <v>75</v>
      </c>
      <c r="E5" s="174"/>
      <c r="F5" s="174">
        <f>'Sajovčeva ulica - Kanal O2'!F3</f>
        <v>0</v>
      </c>
      <c r="G5" s="176" t="s">
        <v>3</v>
      </c>
    </row>
    <row r="6" spans="1:15" s="175" customFormat="1" x14ac:dyDescent="0.25">
      <c r="A6" s="172" t="s">
        <v>198</v>
      </c>
      <c r="B6" s="172" t="s">
        <v>199</v>
      </c>
      <c r="C6" s="173"/>
      <c r="D6" s="174"/>
      <c r="E6" s="174"/>
      <c r="F6" s="174">
        <f>(F3+F4+F5)*0.1</f>
        <v>0</v>
      </c>
      <c r="G6" s="176" t="s">
        <v>3</v>
      </c>
    </row>
    <row r="7" spans="1:15" s="175" customFormat="1" ht="15.75" thickBot="1" x14ac:dyDescent="0.3">
      <c r="A7" s="179"/>
      <c r="B7" s="180" t="s">
        <v>779</v>
      </c>
      <c r="C7" s="180" t="s">
        <v>335</v>
      </c>
      <c r="D7" s="181">
        <f>SUM(D4:D6)</f>
        <v>170</v>
      </c>
      <c r="E7" s="182"/>
      <c r="F7" s="182">
        <f>SUM(F3:F6)</f>
        <v>0</v>
      </c>
      <c r="G7" s="183" t="s">
        <v>3</v>
      </c>
    </row>
    <row r="8" spans="1:15" ht="15.75" thickTop="1" x14ac:dyDescent="0.25">
      <c r="B8" s="167"/>
    </row>
    <row r="9" spans="1:15" x14ac:dyDescent="0.25">
      <c r="B9" s="167" t="s">
        <v>330</v>
      </c>
    </row>
    <row r="10" spans="1:15" ht="89.25" x14ac:dyDescent="0.25">
      <c r="B10" s="184" t="s">
        <v>202</v>
      </c>
    </row>
    <row r="11" spans="1:15" x14ac:dyDescent="0.25">
      <c r="B11" s="167"/>
      <c r="K11" s="185"/>
      <c r="L11" s="175"/>
    </row>
    <row r="12" spans="1:15" ht="38.25" x14ac:dyDescent="0.25">
      <c r="B12" s="184" t="s">
        <v>203</v>
      </c>
    </row>
    <row r="13" spans="1:15" x14ac:dyDescent="0.25">
      <c r="B13" s="167"/>
    </row>
    <row r="14" spans="1:15" ht="38.25" x14ac:dyDescent="0.25">
      <c r="B14" s="184" t="s">
        <v>204</v>
      </c>
      <c r="J14" s="185"/>
      <c r="K14" s="175"/>
      <c r="N14" s="185"/>
      <c r="O14" s="175"/>
    </row>
    <row r="15" spans="1:15" x14ac:dyDescent="0.25">
      <c r="B15" s="167"/>
    </row>
    <row r="16" spans="1:15" x14ac:dyDescent="0.25">
      <c r="B16" s="167"/>
    </row>
    <row r="17" spans="1:15" x14ac:dyDescent="0.25">
      <c r="A17" s="186" t="s">
        <v>27</v>
      </c>
      <c r="B17" s="187" t="s">
        <v>28</v>
      </c>
      <c r="C17" s="188" t="s">
        <v>29</v>
      </c>
      <c r="D17" s="189" t="s">
        <v>30</v>
      </c>
      <c r="E17" s="189" t="s">
        <v>31</v>
      </c>
      <c r="F17" s="189" t="s">
        <v>32</v>
      </c>
      <c r="G17" s="188"/>
      <c r="J17" s="185"/>
      <c r="K17" s="175"/>
      <c r="N17" s="185"/>
      <c r="O17" s="175"/>
    </row>
    <row r="18" spans="1:15" x14ac:dyDescent="0.25">
      <c r="A18" s="172" t="s">
        <v>4</v>
      </c>
      <c r="B18" s="172" t="s">
        <v>34</v>
      </c>
      <c r="F18" s="174">
        <f>SUM(F19:F31)</f>
        <v>0</v>
      </c>
      <c r="G18" s="190" t="str">
        <f t="shared" ref="G18:G31" si="0">IF(F18&gt;0,"EUR","")</f>
        <v/>
      </c>
    </row>
    <row r="19" spans="1:15" ht="76.5" x14ac:dyDescent="0.25">
      <c r="A19" s="328" t="s">
        <v>13</v>
      </c>
      <c r="B19" s="328" t="s">
        <v>786</v>
      </c>
      <c r="C19" s="329" t="s">
        <v>788</v>
      </c>
      <c r="D19" s="330">
        <v>1</v>
      </c>
      <c r="E19" s="331">
        <v>0</v>
      </c>
      <c r="F19" s="330">
        <f>SUM(D19*E19)</f>
        <v>0</v>
      </c>
      <c r="G19" s="190" t="str">
        <f t="shared" si="0"/>
        <v/>
      </c>
    </row>
    <row r="20" spans="1:15" ht="114.75" x14ac:dyDescent="0.25">
      <c r="A20" s="328" t="s">
        <v>14</v>
      </c>
      <c r="B20" s="328" t="s">
        <v>787</v>
      </c>
      <c r="C20" s="329" t="s">
        <v>788</v>
      </c>
      <c r="D20" s="330">
        <v>1</v>
      </c>
      <c r="E20" s="331">
        <v>0</v>
      </c>
      <c r="F20" s="330">
        <f>SUM(D20*E20)</f>
        <v>0</v>
      </c>
      <c r="G20" s="190" t="str">
        <f t="shared" si="0"/>
        <v/>
      </c>
      <c r="J20" s="185"/>
      <c r="K20" s="175"/>
      <c r="N20" s="185"/>
      <c r="O20" s="175"/>
    </row>
    <row r="21" spans="1:15" ht="38.25" x14ac:dyDescent="0.25">
      <c r="A21" s="184" t="s">
        <v>15</v>
      </c>
      <c r="B21" s="184" t="s">
        <v>169</v>
      </c>
      <c r="C21" s="191" t="s">
        <v>26</v>
      </c>
      <c r="D21" s="192">
        <v>1</v>
      </c>
      <c r="E21" s="195">
        <v>0</v>
      </c>
      <c r="F21" s="169">
        <f>D21*E21</f>
        <v>0</v>
      </c>
      <c r="G21" s="190" t="str">
        <f t="shared" si="0"/>
        <v/>
      </c>
    </row>
    <row r="22" spans="1:15" ht="38.25" x14ac:dyDescent="0.25">
      <c r="A22" s="328" t="s">
        <v>20</v>
      </c>
      <c r="B22" s="328" t="s">
        <v>790</v>
      </c>
      <c r="C22" s="329" t="s">
        <v>26</v>
      </c>
      <c r="D22" s="330">
        <v>6</v>
      </c>
      <c r="E22" s="331">
        <v>0</v>
      </c>
      <c r="F22" s="330">
        <f>SUM(D22*E22)</f>
        <v>0</v>
      </c>
      <c r="G22" s="190" t="str">
        <f t="shared" si="0"/>
        <v/>
      </c>
    </row>
    <row r="23" spans="1:15" ht="25.5" x14ac:dyDescent="0.25">
      <c r="A23" s="184" t="s">
        <v>23</v>
      </c>
      <c r="B23" s="184" t="s">
        <v>166</v>
      </c>
      <c r="C23" s="168" t="s">
        <v>26</v>
      </c>
      <c r="D23" s="169">
        <v>1</v>
      </c>
      <c r="E23" s="194">
        <v>0</v>
      </c>
      <c r="F23" s="169">
        <f>SUM(D23*E23)</f>
        <v>0</v>
      </c>
      <c r="G23" s="190" t="str">
        <f t="shared" si="0"/>
        <v/>
      </c>
    </row>
    <row r="24" spans="1:15" x14ac:dyDescent="0.25">
      <c r="A24" s="184" t="s">
        <v>24</v>
      </c>
      <c r="B24" s="184" t="s">
        <v>167</v>
      </c>
      <c r="C24" s="168" t="s">
        <v>26</v>
      </c>
      <c r="D24" s="169">
        <v>1</v>
      </c>
      <c r="E24" s="194">
        <v>0</v>
      </c>
      <c r="F24" s="169">
        <f>SUM(D24*E24)</f>
        <v>0</v>
      </c>
      <c r="G24" s="190" t="str">
        <f t="shared" si="0"/>
        <v/>
      </c>
    </row>
    <row r="25" spans="1:15" ht="25.5" x14ac:dyDescent="0.25">
      <c r="A25" s="328" t="s">
        <v>25</v>
      </c>
      <c r="B25" s="328" t="s">
        <v>789</v>
      </c>
      <c r="C25" s="332" t="s">
        <v>8</v>
      </c>
      <c r="D25" s="333">
        <v>10</v>
      </c>
      <c r="E25" s="334">
        <v>0</v>
      </c>
      <c r="F25" s="330">
        <f>D25*E25</f>
        <v>0</v>
      </c>
      <c r="G25" s="190" t="str">
        <f t="shared" si="0"/>
        <v/>
      </c>
    </row>
    <row r="26" spans="1:15" ht="25.5" x14ac:dyDescent="0.25">
      <c r="A26" s="328" t="s">
        <v>2</v>
      </c>
      <c r="B26" s="328" t="s">
        <v>791</v>
      </c>
      <c r="C26" s="332" t="s">
        <v>8</v>
      </c>
      <c r="D26" s="333">
        <v>10</v>
      </c>
      <c r="E26" s="334">
        <v>0</v>
      </c>
      <c r="F26" s="330">
        <f>D26*E26</f>
        <v>0</v>
      </c>
      <c r="G26" s="190" t="str">
        <f t="shared" si="0"/>
        <v/>
      </c>
    </row>
    <row r="27" spans="1:15" ht="89.25" x14ac:dyDescent="0.25">
      <c r="A27" s="328" t="s">
        <v>0</v>
      </c>
      <c r="B27" s="328" t="s">
        <v>792</v>
      </c>
      <c r="C27" s="329" t="s">
        <v>26</v>
      </c>
      <c r="D27" s="330">
        <v>5</v>
      </c>
      <c r="E27" s="331">
        <v>0</v>
      </c>
      <c r="F27" s="330">
        <f>SUM(D27*E27)</f>
        <v>0</v>
      </c>
      <c r="G27" s="190" t="str">
        <f t="shared" si="0"/>
        <v/>
      </c>
    </row>
    <row r="28" spans="1:15" ht="51" x14ac:dyDescent="0.25">
      <c r="A28" s="184" t="s">
        <v>1</v>
      </c>
      <c r="B28" s="184" t="s">
        <v>168</v>
      </c>
      <c r="C28" s="168" t="s">
        <v>10</v>
      </c>
      <c r="D28" s="169">
        <v>1</v>
      </c>
      <c r="E28" s="194">
        <v>0</v>
      </c>
      <c r="F28" s="169">
        <f>D28*E28</f>
        <v>0</v>
      </c>
      <c r="G28" s="190" t="str">
        <f t="shared" si="0"/>
        <v/>
      </c>
    </row>
    <row r="29" spans="1:15" ht="51" x14ac:dyDescent="0.25">
      <c r="A29" s="184" t="s">
        <v>192</v>
      </c>
      <c r="B29" s="184" t="s">
        <v>163</v>
      </c>
      <c r="C29" s="168" t="s">
        <v>12</v>
      </c>
      <c r="D29" s="169">
        <v>190</v>
      </c>
      <c r="E29" s="194">
        <v>0</v>
      </c>
      <c r="F29" s="169">
        <f>SUM(D29*E29)</f>
        <v>0</v>
      </c>
      <c r="G29" s="190" t="str">
        <f t="shared" si="0"/>
        <v/>
      </c>
    </row>
    <row r="30" spans="1:15" ht="51" x14ac:dyDescent="0.25">
      <c r="A30" s="184" t="s">
        <v>193</v>
      </c>
      <c r="B30" s="184" t="s">
        <v>164</v>
      </c>
      <c r="C30" s="168" t="s">
        <v>33</v>
      </c>
      <c r="D30" s="169">
        <v>1</v>
      </c>
      <c r="E30" s="194">
        <v>0</v>
      </c>
      <c r="F30" s="169">
        <f>SUM(D30*E30)</f>
        <v>0</v>
      </c>
      <c r="G30" s="190" t="str">
        <f t="shared" si="0"/>
        <v/>
      </c>
    </row>
    <row r="31" spans="1:15" ht="51" x14ac:dyDescent="0.25">
      <c r="A31" s="184" t="s">
        <v>194</v>
      </c>
      <c r="B31" s="184" t="s">
        <v>165</v>
      </c>
      <c r="C31" s="168" t="s">
        <v>33</v>
      </c>
      <c r="D31" s="169">
        <v>1</v>
      </c>
      <c r="E31" s="194">
        <v>0</v>
      </c>
      <c r="F31" s="169">
        <f>SUM(D31*E31)</f>
        <v>0</v>
      </c>
      <c r="G31" s="190" t="str">
        <f t="shared" si="0"/>
        <v/>
      </c>
    </row>
    <row r="32" spans="1:15" x14ac:dyDescent="0.25">
      <c r="B32" s="167"/>
    </row>
    <row r="73" spans="6:6" x14ac:dyDescent="0.25">
      <c r="F73" s="169">
        <f>SUM(F75:F83)</f>
        <v>0</v>
      </c>
    </row>
  </sheetData>
  <sheetProtection algorithmName="SHA-512" hashValue="LtVmTQdqYfxJUDl6lkynqpCPtEf++Ue43T9A1P9G6zzFmcbgAY7N4J6B5FtOHeIBU2seXtOJ0VGVRXZgOHlKbQ==" saltValue="TPeLddhzU/QHusVtCOaO7A==" spinCount="100000" sheet="1" objects="1" scenarios="1"/>
  <sortState ref="A21:G45">
    <sortCondition ref="A21"/>
  </sortState>
  <phoneticPr fontId="0" type="noConversion"/>
  <pageMargins left="1.1811023622047245" right="0.59055118110236227" top="0.98425196850393704" bottom="0.78740157480314965" header="0.59055118110236227" footer="0.39370078740157483"/>
  <pageSetup paperSize="9" scale="90" orientation="portrait" horizontalDpi="300" verticalDpi="300" r:id="rId1"/>
  <headerFooter alignWithMargins="0">
    <oddHeader>&amp;R&amp;G</oddHeader>
    <oddFooter>&amp;C&amp;A&amp;R&amp;P/&amp;N</oddFooter>
  </headerFooter>
  <rowBreaks count="1" manualBreakCount="1">
    <brk id="16"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U98"/>
  <sheetViews>
    <sheetView view="pageBreakPreview" topLeftCell="A34" zoomScaleNormal="100" zoomScaleSheetLayoutView="100" workbookViewId="0">
      <selection activeCell="B41" sqref="B41"/>
    </sheetView>
  </sheetViews>
  <sheetFormatPr defaultRowHeight="15" x14ac:dyDescent="0.25"/>
  <cols>
    <col min="1" max="1" width="6.7109375" style="166" customWidth="1"/>
    <col min="2" max="2" width="53.7109375" style="193" customWidth="1"/>
    <col min="3" max="3" width="6.7109375" style="168" customWidth="1"/>
    <col min="4" max="4" width="8" style="169" customWidth="1"/>
    <col min="5" max="5" width="10.7109375" style="169" customWidth="1"/>
    <col min="6" max="6" width="11.7109375" style="169" customWidth="1"/>
    <col min="7" max="7" width="4.7109375" style="168" customWidth="1"/>
    <col min="8" max="8" width="9.140625" style="170"/>
    <col min="9" max="9" width="15" style="170" bestFit="1" customWidth="1"/>
    <col min="10" max="10" width="8.7109375" style="170" bestFit="1" customWidth="1"/>
    <col min="11" max="11" width="5.140625" style="170" bestFit="1" customWidth="1"/>
    <col min="12" max="12" width="9.5703125" style="170" bestFit="1" customWidth="1"/>
    <col min="13" max="14" width="7.28515625" style="170" bestFit="1" customWidth="1"/>
    <col min="15" max="15" width="9.85546875" style="170" bestFit="1" customWidth="1"/>
    <col min="16" max="16" width="8.140625" style="170" bestFit="1" customWidth="1"/>
    <col min="17" max="17" width="6.42578125" style="170" bestFit="1" customWidth="1"/>
    <col min="18" max="19" width="9.140625" style="170"/>
    <col min="20" max="20" width="4" style="170" bestFit="1" customWidth="1"/>
    <col min="21" max="16384" width="9.140625" style="170"/>
  </cols>
  <sheetData>
    <row r="1" spans="1:21" s="200" customFormat="1" ht="11.25" x14ac:dyDescent="0.2">
      <c r="A1" s="196"/>
      <c r="B1" s="197"/>
      <c r="C1" s="198"/>
      <c r="D1" s="199"/>
      <c r="E1" s="199"/>
      <c r="F1" s="199"/>
      <c r="G1" s="198"/>
      <c r="I1" s="200" t="s">
        <v>37</v>
      </c>
      <c r="J1" s="198" t="s">
        <v>262</v>
      </c>
      <c r="K1" s="198" t="s">
        <v>39</v>
      </c>
      <c r="L1" s="198" t="s">
        <v>40</v>
      </c>
      <c r="M1" s="198" t="s">
        <v>41</v>
      </c>
      <c r="N1" s="198" t="s">
        <v>42</v>
      </c>
      <c r="O1" s="198" t="s">
        <v>43</v>
      </c>
      <c r="P1" s="198" t="s">
        <v>44</v>
      </c>
      <c r="Q1" s="198" t="s">
        <v>45</v>
      </c>
      <c r="R1" s="198" t="s">
        <v>46</v>
      </c>
      <c r="S1" s="198" t="s">
        <v>7</v>
      </c>
      <c r="T1" s="200" t="s">
        <v>285</v>
      </c>
      <c r="U1" s="200" t="s">
        <v>289</v>
      </c>
    </row>
    <row r="2" spans="1:21" s="200" customFormat="1" ht="11.25" x14ac:dyDescent="0.2">
      <c r="A2" s="196"/>
      <c r="B2" s="197"/>
      <c r="C2" s="198"/>
      <c r="D2" s="199"/>
      <c r="E2" s="199"/>
      <c r="F2" s="199"/>
      <c r="G2" s="198"/>
      <c r="I2" s="201" t="s">
        <v>283</v>
      </c>
      <c r="J2" s="200">
        <v>90</v>
      </c>
      <c r="K2" s="202">
        <v>23.24</v>
      </c>
      <c r="L2" s="202">
        <v>362.73</v>
      </c>
      <c r="M2" s="202">
        <v>317.02999999999997</v>
      </c>
      <c r="N2" s="202">
        <v>45.7</v>
      </c>
      <c r="O2" s="202">
        <v>356.97</v>
      </c>
      <c r="P2" s="202">
        <v>229.25</v>
      </c>
      <c r="Q2" s="202">
        <v>65.78</v>
      </c>
      <c r="R2" s="202">
        <v>49.54</v>
      </c>
      <c r="S2" s="202">
        <v>12.4</v>
      </c>
      <c r="T2" s="200">
        <v>5.23</v>
      </c>
      <c r="U2" s="200">
        <f>0.8*J2</f>
        <v>72</v>
      </c>
    </row>
    <row r="3" spans="1:21" s="175" customFormat="1" x14ac:dyDescent="0.25">
      <c r="A3" s="203" t="s">
        <v>160</v>
      </c>
      <c r="B3" s="204" t="s">
        <v>67</v>
      </c>
      <c r="C3" s="205"/>
      <c r="D3" s="206"/>
      <c r="E3" s="206"/>
      <c r="F3" s="206">
        <f>SUM(F4:F9)</f>
        <v>0</v>
      </c>
      <c r="G3" s="207" t="s">
        <v>3</v>
      </c>
      <c r="I3" s="208"/>
      <c r="J3" s="209"/>
      <c r="K3" s="210"/>
      <c r="L3" s="210"/>
      <c r="M3" s="210"/>
      <c r="N3" s="210"/>
      <c r="O3" s="210"/>
      <c r="P3" s="210"/>
      <c r="Q3" s="210"/>
      <c r="R3" s="210"/>
      <c r="S3" s="210"/>
      <c r="T3" s="209"/>
    </row>
    <row r="4" spans="1:21" s="175" customFormat="1" x14ac:dyDescent="0.25">
      <c r="A4" s="172" t="s">
        <v>68</v>
      </c>
      <c r="B4" s="172" t="s">
        <v>5</v>
      </c>
      <c r="C4" s="173"/>
      <c r="D4" s="174"/>
      <c r="E4" s="174"/>
      <c r="F4" s="174">
        <f>F12</f>
        <v>0</v>
      </c>
      <c r="G4" s="176" t="s">
        <v>3</v>
      </c>
      <c r="I4" s="208"/>
      <c r="J4" s="209"/>
      <c r="K4" s="210"/>
      <c r="L4" s="210"/>
      <c r="M4" s="210"/>
      <c r="N4" s="210"/>
      <c r="O4" s="210"/>
      <c r="P4" s="210"/>
      <c r="Q4" s="210"/>
      <c r="R4" s="210"/>
      <c r="S4" s="210"/>
      <c r="T4" s="209"/>
    </row>
    <row r="5" spans="1:21" s="175" customFormat="1" x14ac:dyDescent="0.25">
      <c r="A5" s="172" t="s">
        <v>69</v>
      </c>
      <c r="B5" s="172" t="s">
        <v>19</v>
      </c>
      <c r="C5" s="173"/>
      <c r="D5" s="174"/>
      <c r="E5" s="174"/>
      <c r="F5" s="174">
        <f>F18</f>
        <v>0</v>
      </c>
      <c r="G5" s="176" t="s">
        <v>3</v>
      </c>
    </row>
    <row r="6" spans="1:21" s="175" customFormat="1" x14ac:dyDescent="0.25">
      <c r="A6" s="172" t="s">
        <v>70</v>
      </c>
      <c r="B6" s="172" t="s">
        <v>18</v>
      </c>
      <c r="C6" s="173"/>
      <c r="D6" s="174"/>
      <c r="E6" s="174"/>
      <c r="F6" s="174">
        <f>F46</f>
        <v>0</v>
      </c>
      <c r="G6" s="176" t="s">
        <v>3</v>
      </c>
    </row>
    <row r="7" spans="1:21" s="175" customFormat="1" x14ac:dyDescent="0.25">
      <c r="A7" s="172" t="s">
        <v>71</v>
      </c>
      <c r="B7" s="172" t="s">
        <v>17</v>
      </c>
      <c r="C7" s="173"/>
      <c r="D7" s="174"/>
      <c r="E7" s="174"/>
      <c r="F7" s="174">
        <f>F55</f>
        <v>0</v>
      </c>
      <c r="G7" s="176" t="s">
        <v>3</v>
      </c>
    </row>
    <row r="8" spans="1:21" s="175" customFormat="1" x14ac:dyDescent="0.25">
      <c r="A8" s="172" t="s">
        <v>72</v>
      </c>
      <c r="B8" s="172" t="s">
        <v>16</v>
      </c>
      <c r="C8" s="173"/>
      <c r="D8" s="174"/>
      <c r="E8" s="174"/>
      <c r="F8" s="174">
        <f>F67</f>
        <v>0</v>
      </c>
      <c r="G8" s="176" t="s">
        <v>3</v>
      </c>
    </row>
    <row r="9" spans="1:21" s="175" customFormat="1" x14ac:dyDescent="0.25">
      <c r="A9" s="171" t="s">
        <v>109</v>
      </c>
      <c r="B9" s="172" t="s">
        <v>110</v>
      </c>
      <c r="C9" s="173"/>
      <c r="D9" s="174"/>
      <c r="E9" s="174"/>
      <c r="F9" s="174">
        <f>F76</f>
        <v>0</v>
      </c>
      <c r="G9" s="176" t="s">
        <v>3</v>
      </c>
    </row>
    <row r="10" spans="1:21" x14ac:dyDescent="0.25">
      <c r="B10" s="167"/>
    </row>
    <row r="11" spans="1:21" x14ac:dyDescent="0.25">
      <c r="A11" s="186" t="s">
        <v>27</v>
      </c>
      <c r="B11" s="187" t="s">
        <v>28</v>
      </c>
      <c r="C11" s="188" t="s">
        <v>29</v>
      </c>
      <c r="D11" s="189" t="s">
        <v>30</v>
      </c>
      <c r="E11" s="189" t="s">
        <v>31</v>
      </c>
      <c r="F11" s="189" t="s">
        <v>32</v>
      </c>
      <c r="G11" s="188"/>
    </row>
    <row r="12" spans="1:21" s="175" customFormat="1" x14ac:dyDescent="0.25">
      <c r="A12" s="172" t="s">
        <v>68</v>
      </c>
      <c r="B12" s="172" t="s">
        <v>5</v>
      </c>
      <c r="C12" s="173"/>
      <c r="D12" s="174"/>
      <c r="E12" s="174"/>
      <c r="F12" s="174">
        <f>SUM(F13:F16)</f>
        <v>0</v>
      </c>
      <c r="G12" s="211" t="str">
        <f>IF(F12&gt;0,"EUR","")</f>
        <v/>
      </c>
    </row>
    <row r="13" spans="1:21" ht="38.25" x14ac:dyDescent="0.25">
      <c r="A13" s="184" t="s">
        <v>74</v>
      </c>
      <c r="B13" s="184" t="s">
        <v>170</v>
      </c>
      <c r="C13" s="168" t="s">
        <v>9</v>
      </c>
      <c r="D13" s="169">
        <v>90</v>
      </c>
      <c r="E13" s="194">
        <v>0</v>
      </c>
      <c r="F13" s="169">
        <f>D13*E13</f>
        <v>0</v>
      </c>
      <c r="G13" s="190" t="str">
        <f t="shared" ref="G13:G16" si="0">IF(F13&gt;0,"EUR","")</f>
        <v/>
      </c>
    </row>
    <row r="14" spans="1:21" ht="38.25" x14ac:dyDescent="0.25">
      <c r="A14" s="184" t="s">
        <v>75</v>
      </c>
      <c r="B14" s="184" t="s">
        <v>171</v>
      </c>
      <c r="C14" s="168" t="s">
        <v>10</v>
      </c>
      <c r="D14" s="169">
        <v>3</v>
      </c>
      <c r="E14" s="224">
        <v>0</v>
      </c>
      <c r="F14" s="169">
        <f>D14*E14</f>
        <v>0</v>
      </c>
      <c r="G14" s="190" t="str">
        <f t="shared" si="0"/>
        <v/>
      </c>
    </row>
    <row r="15" spans="1:21" ht="25.5" x14ac:dyDescent="0.25">
      <c r="A15" s="184" t="s">
        <v>76</v>
      </c>
      <c r="B15" s="184" t="s">
        <v>288</v>
      </c>
      <c r="C15" s="212" t="s">
        <v>33</v>
      </c>
      <c r="D15" s="213">
        <v>1</v>
      </c>
      <c r="E15" s="225">
        <v>0</v>
      </c>
      <c r="F15" s="169">
        <f>D15*E15</f>
        <v>0</v>
      </c>
      <c r="G15" s="190" t="str">
        <f t="shared" ref="G15" si="1">IF(F15&gt;0,"EUR","")</f>
        <v/>
      </c>
    </row>
    <row r="16" spans="1:21" ht="25.5" x14ac:dyDescent="0.25">
      <c r="A16" s="184" t="s">
        <v>77</v>
      </c>
      <c r="B16" s="184" t="s">
        <v>206</v>
      </c>
      <c r="C16" s="212" t="s">
        <v>33</v>
      </c>
      <c r="D16" s="213">
        <v>1</v>
      </c>
      <c r="E16" s="225">
        <v>0</v>
      </c>
      <c r="F16" s="169">
        <f>D16*E16</f>
        <v>0</v>
      </c>
      <c r="G16" s="190" t="str">
        <f t="shared" si="0"/>
        <v/>
      </c>
    </row>
    <row r="17" spans="1:7" x14ac:dyDescent="0.25">
      <c r="A17" s="214"/>
      <c r="B17" s="215"/>
      <c r="C17" s="216"/>
      <c r="D17" s="217"/>
      <c r="E17" s="217"/>
      <c r="F17" s="217"/>
      <c r="G17" s="216"/>
    </row>
    <row r="18" spans="1:7" x14ac:dyDescent="0.25">
      <c r="A18" s="171" t="s">
        <v>69</v>
      </c>
      <c r="B18" s="172" t="s">
        <v>19</v>
      </c>
      <c r="F18" s="174">
        <f>SUM(F19:F43)</f>
        <v>0</v>
      </c>
      <c r="G18" s="211" t="str">
        <f>IF(F18&gt;0,"EUR","")</f>
        <v/>
      </c>
    </row>
    <row r="19" spans="1:7" ht="89.25" x14ac:dyDescent="0.25">
      <c r="A19" s="184" t="s">
        <v>78</v>
      </c>
      <c r="B19" s="184" t="s">
        <v>207</v>
      </c>
      <c r="C19" s="168" t="s">
        <v>22</v>
      </c>
      <c r="D19" s="169">
        <v>234</v>
      </c>
      <c r="E19" s="194">
        <v>0</v>
      </c>
      <c r="F19" s="169">
        <f t="shared" ref="F19:F31" si="2">D19*E19</f>
        <v>0</v>
      </c>
      <c r="G19" s="190" t="str">
        <f t="shared" ref="G19:G35" si="3">IF(F19&gt;0,"EUR","")</f>
        <v/>
      </c>
    </row>
    <row r="20" spans="1:7" ht="51" x14ac:dyDescent="0.25">
      <c r="A20" s="328" t="s">
        <v>79</v>
      </c>
      <c r="B20" s="328" t="s">
        <v>208</v>
      </c>
      <c r="C20" s="329" t="s">
        <v>22</v>
      </c>
      <c r="D20" s="330">
        <v>130</v>
      </c>
      <c r="E20" s="331">
        <v>0</v>
      </c>
      <c r="F20" s="330">
        <f t="shared" si="2"/>
        <v>0</v>
      </c>
      <c r="G20" s="190" t="str">
        <f t="shared" ref="G20" si="4">IF(F20&gt;0,"EUR","")</f>
        <v/>
      </c>
    </row>
    <row r="21" spans="1:7" ht="51" x14ac:dyDescent="0.25">
      <c r="A21" s="184" t="s">
        <v>238</v>
      </c>
      <c r="B21" s="184" t="s">
        <v>226</v>
      </c>
      <c r="C21" s="168" t="s">
        <v>12</v>
      </c>
      <c r="D21" s="169">
        <v>80</v>
      </c>
      <c r="E21" s="194">
        <v>0</v>
      </c>
      <c r="F21" s="169">
        <f t="shared" si="2"/>
        <v>0</v>
      </c>
      <c r="G21" s="190" t="str">
        <f t="shared" ref="G21" si="5">IF(F21&gt;0,"EUR","")</f>
        <v/>
      </c>
    </row>
    <row r="22" spans="1:7" ht="38.25" x14ac:dyDescent="0.25">
      <c r="A22" s="184" t="s">
        <v>80</v>
      </c>
      <c r="B22" s="184" t="s">
        <v>213</v>
      </c>
      <c r="C22" s="168" t="s">
        <v>35</v>
      </c>
      <c r="D22" s="169">
        <v>3</v>
      </c>
      <c r="E22" s="194">
        <v>0</v>
      </c>
      <c r="F22" s="169">
        <f t="shared" si="2"/>
        <v>0</v>
      </c>
      <c r="G22" s="190" t="str">
        <f t="shared" ref="G22:G26" si="6">IF(F22&gt;0,"EUR","")</f>
        <v/>
      </c>
    </row>
    <row r="23" spans="1:7" ht="51" x14ac:dyDescent="0.25">
      <c r="A23" s="184" t="s">
        <v>81</v>
      </c>
      <c r="B23" s="184" t="s">
        <v>214</v>
      </c>
      <c r="C23" s="168" t="s">
        <v>12</v>
      </c>
      <c r="D23" s="169">
        <v>6</v>
      </c>
      <c r="E23" s="194">
        <v>0</v>
      </c>
      <c r="F23" s="169">
        <f t="shared" si="2"/>
        <v>0</v>
      </c>
      <c r="G23" s="190" t="str">
        <f t="shared" si="6"/>
        <v/>
      </c>
    </row>
    <row r="24" spans="1:7" ht="51" x14ac:dyDescent="0.25">
      <c r="A24" s="184" t="s">
        <v>82</v>
      </c>
      <c r="B24" s="184" t="s">
        <v>212</v>
      </c>
      <c r="C24" s="168" t="s">
        <v>35</v>
      </c>
      <c r="D24" s="169">
        <v>3</v>
      </c>
      <c r="E24" s="194">
        <v>0</v>
      </c>
      <c r="F24" s="169">
        <f t="shared" si="2"/>
        <v>0</v>
      </c>
      <c r="G24" s="190" t="str">
        <f t="shared" si="6"/>
        <v/>
      </c>
    </row>
    <row r="25" spans="1:7" ht="38.25" x14ac:dyDescent="0.25">
      <c r="A25" s="328" t="s">
        <v>83</v>
      </c>
      <c r="B25" s="328" t="s">
        <v>209</v>
      </c>
      <c r="C25" s="329" t="s">
        <v>12</v>
      </c>
      <c r="D25" s="330">
        <v>12</v>
      </c>
      <c r="E25" s="331">
        <v>0</v>
      </c>
      <c r="F25" s="330">
        <f t="shared" si="2"/>
        <v>0</v>
      </c>
      <c r="G25" s="190" t="str">
        <f t="shared" si="6"/>
        <v/>
      </c>
    </row>
    <row r="26" spans="1:7" ht="51" x14ac:dyDescent="0.25">
      <c r="A26" s="184" t="s">
        <v>84</v>
      </c>
      <c r="B26" s="184" t="s">
        <v>210</v>
      </c>
      <c r="C26" s="168" t="s">
        <v>35</v>
      </c>
      <c r="D26" s="169">
        <v>2</v>
      </c>
      <c r="E26" s="194">
        <v>0</v>
      </c>
      <c r="F26" s="169">
        <f t="shared" si="2"/>
        <v>0</v>
      </c>
      <c r="G26" s="190" t="str">
        <f t="shared" si="6"/>
        <v/>
      </c>
    </row>
    <row r="27" spans="1:7" ht="38.25" x14ac:dyDescent="0.25">
      <c r="A27" s="184" t="s">
        <v>85</v>
      </c>
      <c r="B27" s="184" t="s">
        <v>211</v>
      </c>
      <c r="C27" s="218" t="s">
        <v>22</v>
      </c>
      <c r="D27" s="169">
        <v>2</v>
      </c>
      <c r="E27" s="194">
        <v>0</v>
      </c>
      <c r="F27" s="169">
        <f t="shared" si="2"/>
        <v>0</v>
      </c>
      <c r="G27" s="190" t="str">
        <f t="shared" ref="G27" si="7">IF(F27&gt;0,"EUR","")</f>
        <v/>
      </c>
    </row>
    <row r="28" spans="1:7" ht="76.5" x14ac:dyDescent="0.25">
      <c r="A28" s="184" t="s">
        <v>86</v>
      </c>
      <c r="B28" s="184" t="s">
        <v>200</v>
      </c>
      <c r="C28" s="168" t="s">
        <v>21</v>
      </c>
      <c r="D28" s="169">
        <v>317</v>
      </c>
      <c r="E28" s="194">
        <v>0</v>
      </c>
      <c r="F28" s="169">
        <f t="shared" si="2"/>
        <v>0</v>
      </c>
      <c r="G28" s="190" t="str">
        <f>IF(F28&gt;0,"EUR","")</f>
        <v/>
      </c>
    </row>
    <row r="29" spans="1:7" ht="76.5" x14ac:dyDescent="0.25">
      <c r="A29" s="184" t="s">
        <v>87</v>
      </c>
      <c r="B29" s="184" t="s">
        <v>201</v>
      </c>
      <c r="C29" s="168" t="s">
        <v>21</v>
      </c>
      <c r="D29" s="169">
        <v>46</v>
      </c>
      <c r="E29" s="194">
        <v>0</v>
      </c>
      <c r="F29" s="169">
        <f t="shared" si="2"/>
        <v>0</v>
      </c>
      <c r="G29" s="190" t="str">
        <f t="shared" si="3"/>
        <v/>
      </c>
    </row>
    <row r="30" spans="1:7" ht="38.25" x14ac:dyDescent="0.25">
      <c r="A30" s="184" t="s">
        <v>88</v>
      </c>
      <c r="B30" s="184" t="s">
        <v>172</v>
      </c>
      <c r="C30" s="168" t="s">
        <v>11</v>
      </c>
      <c r="D30" s="169">
        <v>72</v>
      </c>
      <c r="E30" s="194">
        <v>0</v>
      </c>
      <c r="F30" s="169">
        <f t="shared" si="2"/>
        <v>0</v>
      </c>
      <c r="G30" s="190" t="str">
        <f t="shared" si="3"/>
        <v/>
      </c>
    </row>
    <row r="31" spans="1:7" ht="63.75" x14ac:dyDescent="0.25">
      <c r="A31" s="184" t="s">
        <v>89</v>
      </c>
      <c r="B31" s="184" t="s">
        <v>177</v>
      </c>
      <c r="C31" s="168" t="s">
        <v>21</v>
      </c>
      <c r="D31" s="169">
        <v>12.4</v>
      </c>
      <c r="E31" s="194">
        <v>0</v>
      </c>
      <c r="F31" s="169">
        <f t="shared" si="2"/>
        <v>0</v>
      </c>
      <c r="G31" s="190" t="str">
        <f t="shared" si="3"/>
        <v/>
      </c>
    </row>
    <row r="32" spans="1:7" ht="89.25" x14ac:dyDescent="0.25">
      <c r="A32" s="184" t="s">
        <v>90</v>
      </c>
      <c r="B32" s="184" t="s">
        <v>162</v>
      </c>
      <c r="C32" s="168" t="s">
        <v>21</v>
      </c>
      <c r="D32" s="169">
        <v>49.6</v>
      </c>
      <c r="E32" s="194">
        <v>0</v>
      </c>
      <c r="F32" s="169">
        <f>E32*D32</f>
        <v>0</v>
      </c>
      <c r="G32" s="190" t="str">
        <f t="shared" si="3"/>
        <v/>
      </c>
    </row>
    <row r="33" spans="1:7" ht="63.75" x14ac:dyDescent="0.25">
      <c r="A33" s="184" t="s">
        <v>231</v>
      </c>
      <c r="B33" s="184" t="s">
        <v>215</v>
      </c>
      <c r="C33" s="168" t="s">
        <v>21</v>
      </c>
      <c r="D33" s="169">
        <v>230</v>
      </c>
      <c r="E33" s="194">
        <v>0</v>
      </c>
      <c r="F33" s="169">
        <f>D33*E33</f>
        <v>0</v>
      </c>
      <c r="G33" s="190" t="str">
        <f t="shared" si="3"/>
        <v/>
      </c>
    </row>
    <row r="34" spans="1:7" ht="76.5" x14ac:dyDescent="0.25">
      <c r="A34" s="184" t="s">
        <v>232</v>
      </c>
      <c r="B34" s="184" t="s">
        <v>216</v>
      </c>
      <c r="C34" s="168" t="s">
        <v>21</v>
      </c>
      <c r="D34" s="169">
        <v>20</v>
      </c>
      <c r="E34" s="194">
        <v>0</v>
      </c>
      <c r="F34" s="169">
        <f>D34*E34</f>
        <v>0</v>
      </c>
      <c r="G34" s="190" t="str">
        <f t="shared" ref="G34" si="8">IF(F34&gt;0,"EUR","")</f>
        <v/>
      </c>
    </row>
    <row r="35" spans="1:7" ht="51" x14ac:dyDescent="0.25">
      <c r="A35" s="184" t="s">
        <v>233</v>
      </c>
      <c r="B35" s="184" t="s">
        <v>176</v>
      </c>
      <c r="C35" s="168" t="s">
        <v>21</v>
      </c>
      <c r="D35" s="169">
        <v>44</v>
      </c>
      <c r="E35" s="194">
        <v>0</v>
      </c>
      <c r="F35" s="169">
        <f>D35*E35</f>
        <v>0</v>
      </c>
      <c r="G35" s="190" t="str">
        <f t="shared" si="3"/>
        <v/>
      </c>
    </row>
    <row r="36" spans="1:7" ht="51" x14ac:dyDescent="0.25">
      <c r="A36" s="184" t="s">
        <v>234</v>
      </c>
      <c r="B36" s="184" t="s">
        <v>175</v>
      </c>
      <c r="C36" s="168" t="s">
        <v>21</v>
      </c>
      <c r="D36" s="169">
        <v>22</v>
      </c>
      <c r="E36" s="194">
        <v>0</v>
      </c>
      <c r="F36" s="169">
        <f>D36*E36</f>
        <v>0</v>
      </c>
      <c r="G36" s="190" t="str">
        <f>IF(F36&gt;0,"EUR","")</f>
        <v/>
      </c>
    </row>
    <row r="37" spans="1:7" ht="38.25" x14ac:dyDescent="0.25">
      <c r="A37" s="184" t="s">
        <v>239</v>
      </c>
      <c r="B37" s="184" t="s">
        <v>229</v>
      </c>
      <c r="C37" s="168" t="s">
        <v>12</v>
      </c>
      <c r="D37" s="169">
        <v>80</v>
      </c>
      <c r="E37" s="194">
        <v>0</v>
      </c>
      <c r="F37" s="169">
        <f t="shared" ref="F37:F40" si="9">D37*E37</f>
        <v>0</v>
      </c>
      <c r="G37" s="190" t="str">
        <f t="shared" ref="G37:G40" si="10">IF(F37&gt;0,"EUR","")</f>
        <v/>
      </c>
    </row>
    <row r="38" spans="1:7" ht="38.25" x14ac:dyDescent="0.25">
      <c r="A38" s="184" t="s">
        <v>240</v>
      </c>
      <c r="B38" s="184" t="s">
        <v>227</v>
      </c>
      <c r="C38" s="168" t="s">
        <v>35</v>
      </c>
      <c r="D38" s="169">
        <v>2</v>
      </c>
      <c r="E38" s="194">
        <v>0</v>
      </c>
      <c r="F38" s="169">
        <f t="shared" si="9"/>
        <v>0</v>
      </c>
      <c r="G38" s="190" t="str">
        <f t="shared" si="10"/>
        <v/>
      </c>
    </row>
    <row r="39" spans="1:7" ht="38.25" x14ac:dyDescent="0.25">
      <c r="A39" s="184" t="s">
        <v>241</v>
      </c>
      <c r="B39" s="184" t="s">
        <v>228</v>
      </c>
      <c r="C39" s="168" t="s">
        <v>35</v>
      </c>
      <c r="D39" s="169">
        <v>5</v>
      </c>
      <c r="E39" s="194">
        <v>0</v>
      </c>
      <c r="F39" s="169">
        <f t="shared" si="9"/>
        <v>0</v>
      </c>
      <c r="G39" s="190" t="str">
        <f t="shared" si="10"/>
        <v/>
      </c>
    </row>
    <row r="40" spans="1:7" x14ac:dyDescent="0.25">
      <c r="A40" s="184" t="s">
        <v>242</v>
      </c>
      <c r="B40" s="184" t="s">
        <v>230</v>
      </c>
      <c r="C40" s="168" t="s">
        <v>22</v>
      </c>
      <c r="D40" s="169">
        <v>234</v>
      </c>
      <c r="E40" s="194">
        <v>0</v>
      </c>
      <c r="F40" s="169">
        <f t="shared" si="9"/>
        <v>0</v>
      </c>
      <c r="G40" s="190" t="str">
        <f t="shared" si="10"/>
        <v/>
      </c>
    </row>
    <row r="41" spans="1:7" ht="76.5" x14ac:dyDescent="0.25">
      <c r="A41" s="184" t="s">
        <v>243</v>
      </c>
      <c r="B41" s="184" t="s">
        <v>173</v>
      </c>
      <c r="C41" s="168" t="s">
        <v>22</v>
      </c>
      <c r="D41" s="169">
        <v>234</v>
      </c>
      <c r="E41" s="194">
        <v>0</v>
      </c>
      <c r="F41" s="169">
        <f>D41*E41</f>
        <v>0</v>
      </c>
      <c r="G41" s="190" t="str">
        <f>IF(F41&gt;0,"EUR","")</f>
        <v/>
      </c>
    </row>
    <row r="42" spans="1:7" ht="25.5" x14ac:dyDescent="0.25">
      <c r="A42" s="184" t="s">
        <v>244</v>
      </c>
      <c r="B42" s="184" t="s">
        <v>174</v>
      </c>
      <c r="C42" s="168" t="s">
        <v>22</v>
      </c>
      <c r="D42" s="169">
        <v>450</v>
      </c>
      <c r="E42" s="194">
        <v>0</v>
      </c>
      <c r="F42" s="169">
        <f>D42*E42</f>
        <v>0</v>
      </c>
      <c r="G42" s="190" t="str">
        <f>IF(F42&gt;0,"EUR","")</f>
        <v/>
      </c>
    </row>
    <row r="43" spans="1:7" x14ac:dyDescent="0.25">
      <c r="A43" s="328" t="s">
        <v>245</v>
      </c>
      <c r="B43" s="328" t="s">
        <v>793</v>
      </c>
      <c r="C43" s="329" t="s">
        <v>8</v>
      </c>
      <c r="D43" s="330">
        <v>10</v>
      </c>
      <c r="E43" s="331">
        <v>0</v>
      </c>
      <c r="F43" s="330">
        <f>D43*E43</f>
        <v>0</v>
      </c>
      <c r="G43" s="190" t="str">
        <f>IF(F43&gt;0,"EUR","")</f>
        <v/>
      </c>
    </row>
    <row r="44" spans="1:7" x14ac:dyDescent="0.25">
      <c r="A44" s="171"/>
      <c r="B44" s="172"/>
      <c r="G44" s="190"/>
    </row>
    <row r="45" spans="1:7" x14ac:dyDescent="0.25">
      <c r="A45" s="186" t="s">
        <v>27</v>
      </c>
      <c r="B45" s="187" t="s">
        <v>28</v>
      </c>
      <c r="C45" s="188" t="s">
        <v>29</v>
      </c>
      <c r="D45" s="189" t="s">
        <v>30</v>
      </c>
      <c r="E45" s="189" t="s">
        <v>31</v>
      </c>
      <c r="F45" s="189" t="s">
        <v>32</v>
      </c>
      <c r="G45" s="188"/>
    </row>
    <row r="46" spans="1:7" x14ac:dyDescent="0.25">
      <c r="A46" s="171" t="s">
        <v>70</v>
      </c>
      <c r="B46" s="172" t="s">
        <v>18</v>
      </c>
      <c r="C46" s="216"/>
      <c r="D46" s="219"/>
      <c r="E46" s="219"/>
      <c r="F46" s="219">
        <f>SUM(F47:F52)</f>
        <v>0</v>
      </c>
      <c r="G46" s="220" t="str">
        <f t="shared" ref="G46:G52" si="11">IF(F46&gt;0,"EUR","")</f>
        <v/>
      </c>
    </row>
    <row r="47" spans="1:7" ht="229.5" x14ac:dyDescent="0.25">
      <c r="A47" s="184" t="s">
        <v>91</v>
      </c>
      <c r="B47" s="184" t="s">
        <v>292</v>
      </c>
      <c r="C47" s="168" t="s">
        <v>35</v>
      </c>
      <c r="D47" s="169">
        <v>1</v>
      </c>
      <c r="E47" s="194">
        <v>0</v>
      </c>
      <c r="F47" s="169">
        <f>D47*E47</f>
        <v>0</v>
      </c>
      <c r="G47" s="190" t="str">
        <f t="shared" si="11"/>
        <v/>
      </c>
    </row>
    <row r="48" spans="1:7" ht="71.25" customHeight="1" x14ac:dyDescent="0.25">
      <c r="A48" s="184"/>
      <c r="B48" s="351" t="s">
        <v>780</v>
      </c>
      <c r="C48" s="352"/>
      <c r="D48" s="352"/>
      <c r="E48" s="352"/>
      <c r="F48" s="352"/>
      <c r="G48" s="190"/>
    </row>
    <row r="49" spans="1:7" ht="153" x14ac:dyDescent="0.25">
      <c r="A49" s="184" t="s">
        <v>92</v>
      </c>
      <c r="B49" s="184" t="s">
        <v>218</v>
      </c>
      <c r="C49" s="168" t="s">
        <v>10</v>
      </c>
      <c r="D49" s="169">
        <v>2</v>
      </c>
      <c r="E49" s="194">
        <v>0</v>
      </c>
      <c r="F49" s="169">
        <f>D49*E49</f>
        <v>0</v>
      </c>
      <c r="G49" s="190" t="str">
        <f t="shared" si="11"/>
        <v/>
      </c>
    </row>
    <row r="50" spans="1:7" ht="71.25" customHeight="1" x14ac:dyDescent="0.25">
      <c r="A50" s="184"/>
      <c r="B50" s="351" t="s">
        <v>781</v>
      </c>
      <c r="C50" s="352"/>
      <c r="D50" s="352"/>
      <c r="E50" s="352"/>
      <c r="F50" s="352"/>
      <c r="G50" s="190"/>
    </row>
    <row r="51" spans="1:7" ht="51" x14ac:dyDescent="0.25">
      <c r="A51" s="184" t="s">
        <v>93</v>
      </c>
      <c r="B51" s="184" t="s">
        <v>188</v>
      </c>
      <c r="C51" s="168" t="s">
        <v>26</v>
      </c>
      <c r="D51" s="169">
        <v>1</v>
      </c>
      <c r="E51" s="194">
        <v>0</v>
      </c>
      <c r="F51" s="169">
        <f>D51*E51</f>
        <v>0</v>
      </c>
      <c r="G51" s="190" t="str">
        <f t="shared" si="11"/>
        <v/>
      </c>
    </row>
    <row r="52" spans="1:7" ht="76.5" x14ac:dyDescent="0.25">
      <c r="A52" s="184" t="s">
        <v>94</v>
      </c>
      <c r="B52" s="184" t="s">
        <v>290</v>
      </c>
      <c r="C52" s="168" t="s">
        <v>26</v>
      </c>
      <c r="D52" s="169">
        <v>1</v>
      </c>
      <c r="E52" s="194">
        <v>0</v>
      </c>
      <c r="F52" s="169">
        <f>D52*E52</f>
        <v>0</v>
      </c>
      <c r="G52" s="190" t="str">
        <f t="shared" si="11"/>
        <v/>
      </c>
    </row>
    <row r="53" spans="1:7" x14ac:dyDescent="0.25">
      <c r="A53" s="171"/>
      <c r="B53" s="172"/>
      <c r="G53" s="190"/>
    </row>
    <row r="54" spans="1:7" x14ac:dyDescent="0.25">
      <c r="A54" s="186" t="s">
        <v>27</v>
      </c>
      <c r="B54" s="187" t="s">
        <v>28</v>
      </c>
      <c r="C54" s="188" t="s">
        <v>29</v>
      </c>
      <c r="D54" s="189" t="s">
        <v>30</v>
      </c>
      <c r="E54" s="189" t="s">
        <v>31</v>
      </c>
      <c r="F54" s="189" t="s">
        <v>32</v>
      </c>
      <c r="G54" s="188"/>
    </row>
    <row r="55" spans="1:7" x14ac:dyDescent="0.25">
      <c r="A55" s="171" t="s">
        <v>71</v>
      </c>
      <c r="B55" s="172" t="s">
        <v>17</v>
      </c>
      <c r="C55" s="221"/>
      <c r="D55" s="219"/>
      <c r="E55" s="219"/>
      <c r="F55" s="219">
        <f>SUM(F56:F64)</f>
        <v>0</v>
      </c>
      <c r="G55" s="220" t="str">
        <f t="shared" ref="G55:G59" si="12">IF(F55&gt;0,"EUR","")</f>
        <v/>
      </c>
    </row>
    <row r="56" spans="1:7" ht="38.25" x14ac:dyDescent="0.25">
      <c r="A56" s="184" t="s">
        <v>95</v>
      </c>
      <c r="B56" s="184" t="s">
        <v>181</v>
      </c>
      <c r="C56" s="191" t="s">
        <v>26</v>
      </c>
      <c r="D56" s="169">
        <v>1</v>
      </c>
      <c r="E56" s="194">
        <v>0</v>
      </c>
      <c r="F56" s="169">
        <f>D56*E56</f>
        <v>0</v>
      </c>
      <c r="G56" s="190" t="str">
        <f t="shared" si="12"/>
        <v/>
      </c>
    </row>
    <row r="57" spans="1:7" ht="38.25" x14ac:dyDescent="0.25">
      <c r="A57" s="184" t="s">
        <v>96</v>
      </c>
      <c r="B57" s="184" t="s">
        <v>178</v>
      </c>
      <c r="C57" s="168" t="s">
        <v>9</v>
      </c>
      <c r="D57" s="169">
        <v>95</v>
      </c>
      <c r="E57" s="194">
        <v>0</v>
      </c>
      <c r="F57" s="169">
        <f>D57*E57</f>
        <v>0</v>
      </c>
      <c r="G57" s="190" t="str">
        <f t="shared" si="12"/>
        <v/>
      </c>
    </row>
    <row r="58" spans="1:7" ht="71.25" customHeight="1" x14ac:dyDescent="0.25">
      <c r="A58" s="184"/>
      <c r="B58" s="351" t="s">
        <v>783</v>
      </c>
      <c r="C58" s="352"/>
      <c r="D58" s="352"/>
      <c r="E58" s="352"/>
      <c r="F58" s="352"/>
      <c r="G58" s="190"/>
    </row>
    <row r="59" spans="1:7" ht="51" x14ac:dyDescent="0.25">
      <c r="A59" s="184" t="s">
        <v>97</v>
      </c>
      <c r="B59" s="184" t="s">
        <v>161</v>
      </c>
      <c r="C59" s="168" t="s">
        <v>26</v>
      </c>
      <c r="D59" s="169">
        <v>6</v>
      </c>
      <c r="E59" s="194">
        <v>0</v>
      </c>
      <c r="F59" s="169">
        <f>D59*E59</f>
        <v>0</v>
      </c>
      <c r="G59" s="190" t="str">
        <f t="shared" si="12"/>
        <v/>
      </c>
    </row>
    <row r="60" spans="1:7" ht="51" x14ac:dyDescent="0.25">
      <c r="A60" s="184" t="s">
        <v>98</v>
      </c>
      <c r="B60" s="184" t="s">
        <v>235</v>
      </c>
      <c r="C60" s="168" t="s">
        <v>26</v>
      </c>
      <c r="D60" s="169">
        <v>2</v>
      </c>
      <c r="E60" s="194">
        <v>0</v>
      </c>
      <c r="F60" s="169">
        <f>D60*E60</f>
        <v>0</v>
      </c>
      <c r="G60" s="190" t="str">
        <f t="shared" ref="G60" si="13">IF(F60&gt;0,"EUR","")</f>
        <v/>
      </c>
    </row>
    <row r="61" spans="1:7" ht="25.5" x14ac:dyDescent="0.25">
      <c r="A61" s="184" t="s">
        <v>99</v>
      </c>
      <c r="B61" s="184" t="s">
        <v>179</v>
      </c>
      <c r="C61" s="168" t="s">
        <v>12</v>
      </c>
      <c r="D61" s="169">
        <v>90</v>
      </c>
      <c r="E61" s="194">
        <v>0</v>
      </c>
      <c r="F61" s="169">
        <f>D61*E61</f>
        <v>0</v>
      </c>
      <c r="G61" s="190" t="str">
        <f t="shared" ref="G61:G64" si="14">IF(F61&gt;0,"EUR","")</f>
        <v/>
      </c>
    </row>
    <row r="62" spans="1:7" ht="38.25" x14ac:dyDescent="0.25">
      <c r="A62" s="184" t="s">
        <v>100</v>
      </c>
      <c r="B62" s="184" t="s">
        <v>180</v>
      </c>
      <c r="C62" s="168" t="s">
        <v>12</v>
      </c>
      <c r="D62" s="169">
        <v>90</v>
      </c>
      <c r="E62" s="194">
        <v>0</v>
      </c>
      <c r="F62" s="169">
        <f>E62*D62</f>
        <v>0</v>
      </c>
      <c r="G62" s="190" t="str">
        <f t="shared" si="14"/>
        <v/>
      </c>
    </row>
    <row r="63" spans="1:7" x14ac:dyDescent="0.25">
      <c r="A63" s="328" t="s">
        <v>101</v>
      </c>
      <c r="B63" s="328" t="s">
        <v>794</v>
      </c>
      <c r="C63" s="329" t="s">
        <v>8</v>
      </c>
      <c r="D63" s="330">
        <v>4</v>
      </c>
      <c r="E63" s="331">
        <v>0</v>
      </c>
      <c r="F63" s="330">
        <f>E63*D63</f>
        <v>0</v>
      </c>
      <c r="G63" s="190" t="str">
        <f t="shared" si="14"/>
        <v/>
      </c>
    </row>
    <row r="64" spans="1:7" ht="38.25" x14ac:dyDescent="0.25">
      <c r="A64" s="328" t="s">
        <v>102</v>
      </c>
      <c r="B64" s="328" t="s">
        <v>795</v>
      </c>
      <c r="C64" s="329" t="s">
        <v>8</v>
      </c>
      <c r="D64" s="330">
        <v>6</v>
      </c>
      <c r="E64" s="331">
        <v>0</v>
      </c>
      <c r="F64" s="330">
        <f>E64*D64</f>
        <v>0</v>
      </c>
      <c r="G64" s="190" t="str">
        <f t="shared" si="14"/>
        <v/>
      </c>
    </row>
    <row r="65" spans="1:7" x14ac:dyDescent="0.25">
      <c r="A65" s="171"/>
      <c r="B65" s="172"/>
      <c r="G65" s="190"/>
    </row>
    <row r="66" spans="1:7" x14ac:dyDescent="0.25">
      <c r="A66" s="186" t="s">
        <v>27</v>
      </c>
      <c r="B66" s="187" t="s">
        <v>28</v>
      </c>
      <c r="C66" s="188" t="s">
        <v>29</v>
      </c>
      <c r="D66" s="189" t="s">
        <v>30</v>
      </c>
      <c r="E66" s="189" t="s">
        <v>31</v>
      </c>
      <c r="F66" s="189" t="s">
        <v>32</v>
      </c>
      <c r="G66" s="188"/>
    </row>
    <row r="67" spans="1:7" x14ac:dyDescent="0.25">
      <c r="A67" s="171" t="s">
        <v>72</v>
      </c>
      <c r="B67" s="172" t="s">
        <v>16</v>
      </c>
      <c r="F67" s="219">
        <f>SUM(F68:F73)</f>
        <v>0</v>
      </c>
      <c r="G67" s="220" t="str">
        <f t="shared" ref="G67" si="15">IF(F67&gt;0,"EUR","")</f>
        <v/>
      </c>
    </row>
    <row r="68" spans="1:7" ht="51" x14ac:dyDescent="0.25">
      <c r="A68" s="184" t="s">
        <v>103</v>
      </c>
      <c r="B68" s="184" t="s">
        <v>182</v>
      </c>
      <c r="C68" s="216" t="s">
        <v>26</v>
      </c>
      <c r="D68" s="217">
        <v>2</v>
      </c>
      <c r="E68" s="194">
        <v>0</v>
      </c>
      <c r="F68" s="169">
        <f t="shared" ref="F68:F73" si="16">E68*D68</f>
        <v>0</v>
      </c>
      <c r="G68" s="190" t="str">
        <f t="shared" ref="G68:G72" si="17">IF(F68&gt;0,"EUR","")</f>
        <v/>
      </c>
    </row>
    <row r="69" spans="1:7" ht="63.75" x14ac:dyDescent="0.25">
      <c r="A69" s="184" t="s">
        <v>104</v>
      </c>
      <c r="B69" s="184" t="s">
        <v>183</v>
      </c>
      <c r="C69" s="216" t="s">
        <v>26</v>
      </c>
      <c r="D69" s="217">
        <v>2</v>
      </c>
      <c r="E69" s="194">
        <v>0</v>
      </c>
      <c r="F69" s="169">
        <f t="shared" si="16"/>
        <v>0</v>
      </c>
      <c r="G69" s="190" t="str">
        <f t="shared" si="17"/>
        <v/>
      </c>
    </row>
    <row r="70" spans="1:7" ht="63.75" x14ac:dyDescent="0.25">
      <c r="A70" s="184" t="s">
        <v>105</v>
      </c>
      <c r="B70" s="184" t="s">
        <v>184</v>
      </c>
      <c r="C70" s="216" t="s">
        <v>26</v>
      </c>
      <c r="D70" s="217">
        <v>2</v>
      </c>
      <c r="E70" s="194">
        <v>0</v>
      </c>
      <c r="F70" s="169">
        <f t="shared" si="16"/>
        <v>0</v>
      </c>
      <c r="G70" s="190" t="str">
        <f t="shared" si="17"/>
        <v/>
      </c>
    </row>
    <row r="71" spans="1:7" ht="63.75" x14ac:dyDescent="0.25">
      <c r="A71" s="184" t="s">
        <v>106</v>
      </c>
      <c r="B71" s="184" t="s">
        <v>185</v>
      </c>
      <c r="C71" s="216" t="s">
        <v>26</v>
      </c>
      <c r="D71" s="217">
        <v>4</v>
      </c>
      <c r="E71" s="194">
        <v>0</v>
      </c>
      <c r="F71" s="169">
        <f t="shared" si="16"/>
        <v>0</v>
      </c>
      <c r="G71" s="190" t="str">
        <f t="shared" si="17"/>
        <v/>
      </c>
    </row>
    <row r="72" spans="1:7" ht="51" x14ac:dyDescent="0.25">
      <c r="A72" s="184" t="s">
        <v>107</v>
      </c>
      <c r="B72" s="184" t="s">
        <v>186</v>
      </c>
      <c r="C72" s="216" t="s">
        <v>26</v>
      </c>
      <c r="D72" s="217">
        <v>1</v>
      </c>
      <c r="E72" s="194">
        <v>0</v>
      </c>
      <c r="F72" s="169">
        <f t="shared" si="16"/>
        <v>0</v>
      </c>
      <c r="G72" s="190" t="str">
        <f t="shared" si="17"/>
        <v/>
      </c>
    </row>
    <row r="73" spans="1:7" ht="51" x14ac:dyDescent="0.25">
      <c r="A73" s="184" t="s">
        <v>108</v>
      </c>
      <c r="B73" s="184" t="s">
        <v>187</v>
      </c>
      <c r="C73" s="216" t="s">
        <v>26</v>
      </c>
      <c r="D73" s="217">
        <v>4</v>
      </c>
      <c r="E73" s="194">
        <v>0</v>
      </c>
      <c r="F73" s="169">
        <f t="shared" si="16"/>
        <v>0</v>
      </c>
      <c r="G73" s="190" t="str">
        <f t="shared" ref="G73:G98" si="18">IF(F73&gt;0,"EUR","")</f>
        <v/>
      </c>
    </row>
    <row r="74" spans="1:7" x14ac:dyDescent="0.25">
      <c r="A74" s="171"/>
      <c r="B74" s="172"/>
      <c r="G74" s="190"/>
    </row>
    <row r="75" spans="1:7" x14ac:dyDescent="0.25">
      <c r="A75" s="186" t="s">
        <v>27</v>
      </c>
      <c r="B75" s="187" t="s">
        <v>28</v>
      </c>
      <c r="C75" s="188" t="s">
        <v>29</v>
      </c>
      <c r="D75" s="189" t="s">
        <v>30</v>
      </c>
      <c r="E75" s="189" t="s">
        <v>31</v>
      </c>
      <c r="F75" s="189" t="s">
        <v>32</v>
      </c>
      <c r="G75" s="188"/>
    </row>
    <row r="76" spans="1:7" x14ac:dyDescent="0.25">
      <c r="A76" s="171" t="s">
        <v>109</v>
      </c>
      <c r="B76" s="172" t="s">
        <v>219</v>
      </c>
      <c r="C76" s="221"/>
      <c r="D76" s="219"/>
      <c r="E76" s="219"/>
      <c r="F76" s="219">
        <f>SUM(F77:F86)</f>
        <v>0</v>
      </c>
      <c r="G76" s="220" t="str">
        <f t="shared" si="18"/>
        <v/>
      </c>
    </row>
    <row r="77" spans="1:7" ht="63.75" x14ac:dyDescent="0.25">
      <c r="A77" s="184" t="s">
        <v>111</v>
      </c>
      <c r="B77" s="184" t="s">
        <v>295</v>
      </c>
      <c r="C77" s="216" t="s">
        <v>26</v>
      </c>
      <c r="D77" s="217">
        <v>6</v>
      </c>
      <c r="E77" s="194">
        <v>0</v>
      </c>
      <c r="F77" s="169">
        <f>E77*D77</f>
        <v>0</v>
      </c>
      <c r="G77" s="190" t="str">
        <f t="shared" si="18"/>
        <v/>
      </c>
    </row>
    <row r="78" spans="1:7" ht="318.75" x14ac:dyDescent="0.25">
      <c r="A78" s="184" t="s">
        <v>112</v>
      </c>
      <c r="B78" s="184" t="s">
        <v>300</v>
      </c>
      <c r="C78" s="222" t="s">
        <v>12</v>
      </c>
      <c r="D78" s="223">
        <v>45</v>
      </c>
      <c r="E78" s="226">
        <v>0</v>
      </c>
      <c r="F78" s="169">
        <f>E78*D78</f>
        <v>0</v>
      </c>
      <c r="G78" s="190" t="str">
        <f t="shared" si="18"/>
        <v/>
      </c>
    </row>
    <row r="79" spans="1:7" ht="140.25" x14ac:dyDescent="0.25">
      <c r="A79" s="184" t="s">
        <v>222</v>
      </c>
      <c r="B79" s="184" t="s">
        <v>224</v>
      </c>
      <c r="C79" s="168" t="s">
        <v>10</v>
      </c>
      <c r="D79" s="169">
        <v>2</v>
      </c>
      <c r="E79" s="194">
        <v>0</v>
      </c>
      <c r="F79" s="169">
        <f t="shared" ref="F79:F84" si="19">D79*E79</f>
        <v>0</v>
      </c>
      <c r="G79" s="190" t="str">
        <f t="shared" si="18"/>
        <v/>
      </c>
    </row>
    <row r="80" spans="1:7" ht="140.25" x14ac:dyDescent="0.25">
      <c r="A80" s="184" t="s">
        <v>236</v>
      </c>
      <c r="B80" s="184" t="s">
        <v>225</v>
      </c>
      <c r="C80" s="168" t="s">
        <v>10</v>
      </c>
      <c r="D80" s="169">
        <v>4</v>
      </c>
      <c r="E80" s="194">
        <v>0</v>
      </c>
      <c r="F80" s="169">
        <f t="shared" si="19"/>
        <v>0</v>
      </c>
      <c r="G80" s="190" t="str">
        <f t="shared" ref="G80:G81" si="20">IF(F80&gt;0,"EUR","")</f>
        <v/>
      </c>
    </row>
    <row r="81" spans="1:7" ht="38.25" x14ac:dyDescent="0.25">
      <c r="A81" s="184" t="s">
        <v>237</v>
      </c>
      <c r="B81" s="184" t="s">
        <v>296</v>
      </c>
      <c r="C81" s="168" t="s">
        <v>12</v>
      </c>
      <c r="D81" s="169">
        <v>6</v>
      </c>
      <c r="E81" s="194">
        <v>0</v>
      </c>
      <c r="F81" s="169">
        <f t="shared" si="19"/>
        <v>0</v>
      </c>
      <c r="G81" s="190" t="str">
        <f t="shared" si="20"/>
        <v/>
      </c>
    </row>
    <row r="82" spans="1:7" ht="51" x14ac:dyDescent="0.25">
      <c r="A82" s="184" t="s">
        <v>324</v>
      </c>
      <c r="B82" s="184" t="s">
        <v>299</v>
      </c>
      <c r="C82" s="168" t="s">
        <v>22</v>
      </c>
      <c r="D82" s="169">
        <v>32</v>
      </c>
      <c r="E82" s="194">
        <v>0</v>
      </c>
      <c r="F82" s="169">
        <f t="shared" si="19"/>
        <v>0</v>
      </c>
      <c r="G82" s="190" t="str">
        <f t="shared" ref="G82:G83" si="21">IF(F82&gt;0,"EUR","")</f>
        <v/>
      </c>
    </row>
    <row r="83" spans="1:7" ht="38.25" x14ac:dyDescent="0.25">
      <c r="A83" s="184" t="s">
        <v>325</v>
      </c>
      <c r="B83" s="184" t="s">
        <v>298</v>
      </c>
      <c r="C83" s="168" t="s">
        <v>22</v>
      </c>
      <c r="D83" s="169">
        <v>14</v>
      </c>
      <c r="E83" s="194">
        <v>0</v>
      </c>
      <c r="F83" s="169">
        <f t="shared" si="19"/>
        <v>0</v>
      </c>
      <c r="G83" s="190" t="str">
        <f t="shared" si="21"/>
        <v/>
      </c>
    </row>
    <row r="84" spans="1:7" ht="63.75" x14ac:dyDescent="0.25">
      <c r="A84" s="184" t="s">
        <v>326</v>
      </c>
      <c r="B84" s="184" t="s">
        <v>297</v>
      </c>
      <c r="C84" s="168" t="s">
        <v>22</v>
      </c>
      <c r="D84" s="169">
        <v>20</v>
      </c>
      <c r="E84" s="194">
        <v>0</v>
      </c>
      <c r="F84" s="169">
        <f t="shared" si="19"/>
        <v>0</v>
      </c>
      <c r="G84" s="190" t="str">
        <f>IF(F84&gt;0,"EUR","")</f>
        <v/>
      </c>
    </row>
    <row r="85" spans="1:7" ht="63.75" x14ac:dyDescent="0.25">
      <c r="A85" s="184" t="s">
        <v>327</v>
      </c>
      <c r="B85" s="184" t="s">
        <v>220</v>
      </c>
      <c r="C85" s="216" t="s">
        <v>26</v>
      </c>
      <c r="D85" s="217">
        <v>3</v>
      </c>
      <c r="E85" s="194">
        <v>0</v>
      </c>
      <c r="F85" s="169">
        <f>E85*D85</f>
        <v>0</v>
      </c>
      <c r="G85" s="190" t="str">
        <f t="shared" ref="G85" si="22">IF(F85&gt;0,"EUR","")</f>
        <v/>
      </c>
    </row>
    <row r="86" spans="1:7" ht="38.25" x14ac:dyDescent="0.25">
      <c r="A86" s="184" t="s">
        <v>328</v>
      </c>
      <c r="B86" s="184" t="s">
        <v>221</v>
      </c>
      <c r="C86" s="168" t="s">
        <v>26</v>
      </c>
      <c r="D86" s="169">
        <v>3</v>
      </c>
      <c r="E86" s="194">
        <v>0</v>
      </c>
      <c r="F86" s="169">
        <f>E86*D86</f>
        <v>0</v>
      </c>
      <c r="G86" s="190" t="str">
        <f t="shared" si="18"/>
        <v/>
      </c>
    </row>
    <row r="87" spans="1:7" x14ac:dyDescent="0.25">
      <c r="G87" s="190" t="str">
        <f t="shared" si="18"/>
        <v/>
      </c>
    </row>
    <row r="88" spans="1:7" x14ac:dyDescent="0.25">
      <c r="G88" s="190" t="str">
        <f t="shared" si="18"/>
        <v/>
      </c>
    </row>
    <row r="89" spans="1:7" x14ac:dyDescent="0.25">
      <c r="G89" s="190" t="str">
        <f t="shared" si="18"/>
        <v/>
      </c>
    </row>
    <row r="90" spans="1:7" x14ac:dyDescent="0.25">
      <c r="G90" s="190" t="str">
        <f t="shared" si="18"/>
        <v/>
      </c>
    </row>
    <row r="91" spans="1:7" x14ac:dyDescent="0.25">
      <c r="G91" s="190" t="str">
        <f t="shared" si="18"/>
        <v/>
      </c>
    </row>
    <row r="92" spans="1:7" x14ac:dyDescent="0.25">
      <c r="G92" s="190" t="str">
        <f t="shared" si="18"/>
        <v/>
      </c>
    </row>
    <row r="93" spans="1:7" x14ac:dyDescent="0.25">
      <c r="G93" s="190" t="str">
        <f t="shared" si="18"/>
        <v/>
      </c>
    </row>
    <row r="94" spans="1:7" x14ac:dyDescent="0.25">
      <c r="G94" s="190" t="str">
        <f t="shared" si="18"/>
        <v/>
      </c>
    </row>
    <row r="95" spans="1:7" x14ac:dyDescent="0.25">
      <c r="G95" s="190" t="str">
        <f t="shared" si="18"/>
        <v/>
      </c>
    </row>
    <row r="96" spans="1:7" x14ac:dyDescent="0.25">
      <c r="G96" s="190" t="str">
        <f t="shared" si="18"/>
        <v/>
      </c>
    </row>
    <row r="97" spans="7:7" x14ac:dyDescent="0.25">
      <c r="G97" s="190" t="str">
        <f t="shared" si="18"/>
        <v/>
      </c>
    </row>
    <row r="98" spans="7:7" x14ac:dyDescent="0.25">
      <c r="G98" s="190" t="str">
        <f t="shared" si="18"/>
        <v/>
      </c>
    </row>
  </sheetData>
  <sheetProtection algorithmName="SHA-512" hashValue="kidCtNoykV38XfULPKNYauGQduo7vLGT6UGBvOPKghvdQ3mxYq2z1qrsGif8+fLLa1Mbz6HohyOtjIjTWFdqIw==" saltValue="1J32k76zjsq0r7iTrFoEoQ==" spinCount="100000" sheet="1" objects="1" scenarios="1"/>
  <mergeCells count="3">
    <mergeCell ref="B48:F48"/>
    <mergeCell ref="B50:F50"/>
    <mergeCell ref="B58:F58"/>
  </mergeCells>
  <phoneticPr fontId="0" type="noConversion"/>
  <pageMargins left="1.1811023622047245" right="0.59055118110236227" top="0.98425196850393704" bottom="0.78740157480314965" header="0.59055118110236227" footer="0.39370078740157483"/>
  <pageSetup paperSize="9" scale="90" orientation="portrait" r:id="rId1"/>
  <headerFooter alignWithMargins="0">
    <oddHeader>&amp;R&amp;G</oddHeader>
    <oddFooter>&amp;C&amp;A&amp;R&amp;P/&amp;N</oddFooter>
  </headerFooter>
  <rowBreaks count="2" manualBreakCount="2">
    <brk id="10" max="16383" man="1"/>
    <brk id="7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98"/>
  <sheetViews>
    <sheetView view="pageBreakPreview" topLeftCell="A76" zoomScaleNormal="100" zoomScaleSheetLayoutView="100" workbookViewId="0">
      <selection activeCell="F18" sqref="F18"/>
    </sheetView>
  </sheetViews>
  <sheetFormatPr defaultRowHeight="15" x14ac:dyDescent="0.25"/>
  <cols>
    <col min="1" max="1" width="6.7109375" style="166" customWidth="1"/>
    <col min="2" max="2" width="53.7109375" style="193" customWidth="1"/>
    <col min="3" max="3" width="6.7109375" style="168" customWidth="1"/>
    <col min="4" max="4" width="8" style="169" customWidth="1"/>
    <col min="5" max="5" width="10.7109375" style="169" customWidth="1"/>
    <col min="6" max="6" width="11.7109375" style="169" customWidth="1"/>
    <col min="7" max="7" width="4.7109375" style="168" customWidth="1"/>
    <col min="8" max="8" width="9.140625" style="170"/>
    <col min="9" max="9" width="11.140625" style="170" bestFit="1" customWidth="1"/>
    <col min="10" max="10" width="8.85546875" style="170" bestFit="1" customWidth="1"/>
    <col min="11" max="11" width="5.28515625" style="170" bestFit="1" customWidth="1"/>
    <col min="12" max="12" width="9.7109375" style="170" bestFit="1" customWidth="1"/>
    <col min="13" max="14" width="7.42578125" style="170" bestFit="1" customWidth="1"/>
    <col min="15" max="15" width="10" style="170" bestFit="1" customWidth="1"/>
    <col min="16" max="16" width="8.28515625" style="170" bestFit="1" customWidth="1"/>
    <col min="17" max="17" width="6.5703125" style="170" bestFit="1" customWidth="1"/>
    <col min="18" max="18" width="8.140625" style="170" bestFit="1" customWidth="1"/>
    <col min="19" max="19" width="7.5703125" style="170" bestFit="1" customWidth="1"/>
    <col min="20" max="20" width="4.140625" style="170" bestFit="1" customWidth="1"/>
    <col min="21" max="16384" width="9.140625" style="170"/>
  </cols>
  <sheetData>
    <row r="1" spans="1:28" x14ac:dyDescent="0.25">
      <c r="B1" s="167"/>
      <c r="I1" s="209" t="s">
        <v>37</v>
      </c>
      <c r="J1" s="227" t="s">
        <v>262</v>
      </c>
      <c r="K1" s="227" t="s">
        <v>39</v>
      </c>
      <c r="L1" s="227" t="s">
        <v>40</v>
      </c>
      <c r="M1" s="227" t="s">
        <v>41</v>
      </c>
      <c r="N1" s="227" t="s">
        <v>42</v>
      </c>
      <c r="O1" s="227" t="s">
        <v>43</v>
      </c>
      <c r="P1" s="227" t="s">
        <v>44</v>
      </c>
      <c r="Q1" s="227" t="s">
        <v>45</v>
      </c>
      <c r="R1" s="227" t="s">
        <v>46</v>
      </c>
      <c r="S1" s="227" t="s">
        <v>7</v>
      </c>
      <c r="T1" s="209" t="s">
        <v>285</v>
      </c>
    </row>
    <row r="2" spans="1:28" x14ac:dyDescent="0.25">
      <c r="B2" s="167"/>
      <c r="I2" s="208" t="s">
        <v>284</v>
      </c>
      <c r="J2" s="209">
        <v>72</v>
      </c>
      <c r="K2" s="210">
        <v>16.45</v>
      </c>
      <c r="L2" s="210">
        <v>264.89999999999998</v>
      </c>
      <c r="M2" s="210">
        <v>229.48</v>
      </c>
      <c r="N2" s="210">
        <v>35.42</v>
      </c>
      <c r="O2" s="210">
        <v>260.29000000000002</v>
      </c>
      <c r="P2" s="210">
        <v>164.52</v>
      </c>
      <c r="Q2" s="210">
        <v>46.72</v>
      </c>
      <c r="R2" s="210">
        <v>38.85</v>
      </c>
      <c r="S2" s="210">
        <v>10.199999999999999</v>
      </c>
      <c r="T2" s="209">
        <v>4.18</v>
      </c>
      <c r="U2" s="175"/>
      <c r="V2" s="175"/>
      <c r="W2" s="175"/>
      <c r="X2" s="175"/>
      <c r="Y2" s="175"/>
      <c r="Z2" s="175"/>
      <c r="AA2" s="175"/>
      <c r="AB2" s="175"/>
    </row>
    <row r="3" spans="1:28" s="175" customFormat="1" x14ac:dyDescent="0.25">
      <c r="A3" s="203" t="s">
        <v>113</v>
      </c>
      <c r="B3" s="204" t="s">
        <v>66</v>
      </c>
      <c r="C3" s="205"/>
      <c r="D3" s="206"/>
      <c r="E3" s="206"/>
      <c r="F3" s="206">
        <f>SUM(F4:F9)</f>
        <v>0</v>
      </c>
      <c r="G3" s="207" t="s">
        <v>3</v>
      </c>
      <c r="I3" s="208"/>
      <c r="J3" s="209"/>
      <c r="K3" s="210"/>
      <c r="L3" s="210"/>
      <c r="M3" s="210"/>
      <c r="N3" s="210"/>
      <c r="O3" s="210"/>
      <c r="P3" s="210"/>
      <c r="Q3" s="210"/>
      <c r="R3" s="210"/>
      <c r="S3" s="210"/>
      <c r="T3" s="209"/>
    </row>
    <row r="4" spans="1:28" s="175" customFormat="1" x14ac:dyDescent="0.25">
      <c r="A4" s="172" t="s">
        <v>73</v>
      </c>
      <c r="B4" s="172" t="s">
        <v>5</v>
      </c>
      <c r="C4" s="173"/>
      <c r="D4" s="174"/>
      <c r="E4" s="174"/>
      <c r="F4" s="174">
        <f>F12</f>
        <v>0</v>
      </c>
      <c r="G4" s="176" t="s">
        <v>3</v>
      </c>
      <c r="I4" s="208"/>
      <c r="J4" s="209"/>
      <c r="K4" s="210"/>
      <c r="L4" s="210"/>
      <c r="M4" s="210"/>
      <c r="N4" s="210"/>
      <c r="O4" s="210"/>
      <c r="P4" s="210"/>
      <c r="Q4" s="210"/>
      <c r="R4" s="210"/>
      <c r="S4" s="210"/>
      <c r="T4" s="209"/>
    </row>
    <row r="5" spans="1:28" s="175" customFormat="1" x14ac:dyDescent="0.25">
      <c r="A5" s="172" t="s">
        <v>114</v>
      </c>
      <c r="B5" s="172" t="s">
        <v>19</v>
      </c>
      <c r="C5" s="173"/>
      <c r="D5" s="174"/>
      <c r="E5" s="174"/>
      <c r="F5" s="174">
        <f>F18</f>
        <v>0</v>
      </c>
      <c r="G5" s="176" t="s">
        <v>3</v>
      </c>
      <c r="I5" s="208"/>
      <c r="J5" s="209"/>
      <c r="K5" s="210"/>
      <c r="L5" s="210"/>
      <c r="M5" s="210"/>
      <c r="N5" s="210"/>
      <c r="O5" s="210"/>
      <c r="P5" s="210"/>
      <c r="Q5" s="210"/>
      <c r="R5" s="210"/>
      <c r="S5" s="210"/>
      <c r="T5" s="209"/>
    </row>
    <row r="6" spans="1:28" s="175" customFormat="1" x14ac:dyDescent="0.25">
      <c r="A6" s="172" t="s">
        <v>115</v>
      </c>
      <c r="B6" s="172" t="s">
        <v>18</v>
      </c>
      <c r="C6" s="173"/>
      <c r="D6" s="174"/>
      <c r="E6" s="174"/>
      <c r="F6" s="174">
        <f>F46</f>
        <v>0</v>
      </c>
      <c r="G6" s="176" t="s">
        <v>3</v>
      </c>
      <c r="I6" s="208"/>
      <c r="J6" s="209"/>
      <c r="K6" s="210"/>
      <c r="L6" s="210"/>
      <c r="M6" s="210"/>
      <c r="N6" s="210"/>
      <c r="O6" s="210"/>
      <c r="P6" s="210"/>
      <c r="Q6" s="210"/>
      <c r="R6" s="210"/>
      <c r="S6" s="210"/>
      <c r="T6" s="209"/>
    </row>
    <row r="7" spans="1:28" s="175" customFormat="1" x14ac:dyDescent="0.25">
      <c r="A7" s="172" t="s">
        <v>116</v>
      </c>
      <c r="B7" s="172" t="s">
        <v>17</v>
      </c>
      <c r="C7" s="173"/>
      <c r="D7" s="174"/>
      <c r="E7" s="174"/>
      <c r="F7" s="174">
        <f>F56</f>
        <v>0</v>
      </c>
      <c r="G7" s="176" t="s">
        <v>3</v>
      </c>
      <c r="I7" s="208"/>
      <c r="J7" s="209"/>
      <c r="K7" s="210"/>
      <c r="L7" s="210"/>
      <c r="M7" s="210"/>
      <c r="N7" s="210"/>
      <c r="O7" s="210"/>
      <c r="P7" s="210"/>
      <c r="Q7" s="210"/>
      <c r="R7" s="210"/>
      <c r="S7" s="210"/>
      <c r="T7" s="209"/>
    </row>
    <row r="8" spans="1:28" s="175" customFormat="1" x14ac:dyDescent="0.25">
      <c r="A8" s="172" t="s">
        <v>117</v>
      </c>
      <c r="B8" s="172" t="s">
        <v>16</v>
      </c>
      <c r="C8" s="173"/>
      <c r="D8" s="174"/>
      <c r="E8" s="174"/>
      <c r="F8" s="174">
        <f>F68</f>
        <v>0</v>
      </c>
      <c r="G8" s="176" t="s">
        <v>3</v>
      </c>
      <c r="I8" s="208"/>
      <c r="J8" s="209"/>
      <c r="K8" s="210"/>
      <c r="L8" s="210"/>
      <c r="M8" s="210"/>
      <c r="N8" s="210"/>
      <c r="O8" s="210"/>
      <c r="P8" s="210"/>
      <c r="Q8" s="210"/>
      <c r="R8" s="210"/>
      <c r="S8" s="210"/>
      <c r="T8" s="209"/>
    </row>
    <row r="9" spans="1:28" s="175" customFormat="1" x14ac:dyDescent="0.25">
      <c r="A9" s="172" t="s">
        <v>118</v>
      </c>
      <c r="B9" s="172" t="s">
        <v>110</v>
      </c>
      <c r="C9" s="173"/>
      <c r="D9" s="174"/>
      <c r="E9" s="174"/>
      <c r="F9" s="174">
        <f>F77</f>
        <v>0</v>
      </c>
      <c r="G9" s="176" t="s">
        <v>3</v>
      </c>
    </row>
    <row r="10" spans="1:28" x14ac:dyDescent="0.25">
      <c r="B10" s="167"/>
    </row>
    <row r="11" spans="1:28" x14ac:dyDescent="0.25">
      <c r="A11" s="186" t="s">
        <v>27</v>
      </c>
      <c r="B11" s="187" t="s">
        <v>28</v>
      </c>
      <c r="C11" s="188" t="s">
        <v>29</v>
      </c>
      <c r="D11" s="189" t="s">
        <v>30</v>
      </c>
      <c r="E11" s="189" t="s">
        <v>31</v>
      </c>
      <c r="F11" s="189" t="s">
        <v>32</v>
      </c>
      <c r="G11" s="188"/>
    </row>
    <row r="12" spans="1:28" s="175" customFormat="1" x14ac:dyDescent="0.25">
      <c r="A12" s="172" t="s">
        <v>73</v>
      </c>
      <c r="B12" s="172" t="s">
        <v>5</v>
      </c>
      <c r="C12" s="173"/>
      <c r="D12" s="174"/>
      <c r="E12" s="174"/>
      <c r="F12" s="174">
        <f>SUM(F13:F16)</f>
        <v>0</v>
      </c>
      <c r="G12" s="211" t="str">
        <f>IF(F12&gt;0,"EUR","")</f>
        <v/>
      </c>
    </row>
    <row r="13" spans="1:28" ht="38.25" x14ac:dyDescent="0.25">
      <c r="A13" s="184" t="s">
        <v>119</v>
      </c>
      <c r="B13" s="184" t="s">
        <v>170</v>
      </c>
      <c r="C13" s="168" t="s">
        <v>9</v>
      </c>
      <c r="D13" s="169">
        <v>82</v>
      </c>
      <c r="E13" s="194">
        <v>0</v>
      </c>
      <c r="F13" s="169">
        <f>D13*E13</f>
        <v>0</v>
      </c>
      <c r="G13" s="190" t="str">
        <f t="shared" ref="G13:G16" si="0">IF(F13&gt;0,"EUR","")</f>
        <v/>
      </c>
    </row>
    <row r="14" spans="1:28" ht="51" x14ac:dyDescent="0.25">
      <c r="A14" s="184" t="s">
        <v>120</v>
      </c>
      <c r="B14" s="184" t="s">
        <v>189</v>
      </c>
      <c r="C14" s="168" t="s">
        <v>10</v>
      </c>
      <c r="D14" s="169">
        <v>5</v>
      </c>
      <c r="E14" s="224">
        <v>0</v>
      </c>
      <c r="F14" s="169">
        <f>D14*E14</f>
        <v>0</v>
      </c>
      <c r="G14" s="190" t="str">
        <f t="shared" si="0"/>
        <v/>
      </c>
    </row>
    <row r="15" spans="1:28" ht="25.5" x14ac:dyDescent="0.25">
      <c r="A15" s="184" t="s">
        <v>121</v>
      </c>
      <c r="B15" s="228" t="s">
        <v>205</v>
      </c>
      <c r="C15" s="212" t="s">
        <v>33</v>
      </c>
      <c r="D15" s="213">
        <v>1</v>
      </c>
      <c r="E15" s="225">
        <v>0</v>
      </c>
      <c r="F15" s="169">
        <f>D15*E15</f>
        <v>0</v>
      </c>
      <c r="G15" s="190" t="str">
        <f t="shared" ref="G15" si="1">IF(F15&gt;0,"EUR","")</f>
        <v/>
      </c>
    </row>
    <row r="16" spans="1:28" ht="25.5" x14ac:dyDescent="0.25">
      <c r="A16" s="184" t="s">
        <v>122</v>
      </c>
      <c r="B16" s="228" t="s">
        <v>206</v>
      </c>
      <c r="C16" s="212" t="s">
        <v>33</v>
      </c>
      <c r="D16" s="213">
        <v>1</v>
      </c>
      <c r="E16" s="225">
        <v>0</v>
      </c>
      <c r="F16" s="169">
        <f>D16*E16</f>
        <v>0</v>
      </c>
      <c r="G16" s="190" t="str">
        <f t="shared" si="0"/>
        <v/>
      </c>
    </row>
    <row r="17" spans="1:7" x14ac:dyDescent="0.25">
      <c r="A17" s="214"/>
      <c r="B17" s="229"/>
      <c r="C17" s="216"/>
      <c r="D17" s="217"/>
      <c r="E17" s="217"/>
      <c r="F17" s="219"/>
      <c r="G17" s="190" t="str">
        <f t="shared" ref="G17:G24" si="2">IF(F17&gt;0,"EUR","")</f>
        <v/>
      </c>
    </row>
    <row r="18" spans="1:7" x14ac:dyDescent="0.25">
      <c r="A18" s="171" t="s">
        <v>114</v>
      </c>
      <c r="B18" s="172" t="s">
        <v>19</v>
      </c>
      <c r="F18" s="174">
        <f>SUM(F19:F43)</f>
        <v>0</v>
      </c>
      <c r="G18" s="211" t="str">
        <f>IF(F18&gt;0,"EUR","")</f>
        <v/>
      </c>
    </row>
    <row r="19" spans="1:7" ht="89.25" x14ac:dyDescent="0.25">
      <c r="A19" s="184" t="s">
        <v>123</v>
      </c>
      <c r="B19" s="184" t="s">
        <v>207</v>
      </c>
      <c r="C19" s="168" t="s">
        <v>22</v>
      </c>
      <c r="D19" s="169">
        <v>190</v>
      </c>
      <c r="E19" s="194">
        <v>0</v>
      </c>
      <c r="F19" s="169">
        <f t="shared" ref="F19:F31" si="3">D19*E19</f>
        <v>0</v>
      </c>
      <c r="G19" s="190" t="str">
        <f t="shared" si="2"/>
        <v/>
      </c>
    </row>
    <row r="20" spans="1:7" ht="51" x14ac:dyDescent="0.25">
      <c r="A20" s="328" t="s">
        <v>124</v>
      </c>
      <c r="B20" s="328" t="s">
        <v>208</v>
      </c>
      <c r="C20" s="329" t="s">
        <v>22</v>
      </c>
      <c r="D20" s="330">
        <v>101</v>
      </c>
      <c r="E20" s="331">
        <v>0</v>
      </c>
      <c r="F20" s="330">
        <f t="shared" si="3"/>
        <v>0</v>
      </c>
      <c r="G20" s="190" t="str">
        <f t="shared" si="2"/>
        <v/>
      </c>
    </row>
    <row r="21" spans="1:7" ht="51" x14ac:dyDescent="0.25">
      <c r="A21" s="184" t="s">
        <v>125</v>
      </c>
      <c r="B21" s="184" t="s">
        <v>226</v>
      </c>
      <c r="C21" s="168" t="s">
        <v>12</v>
      </c>
      <c r="D21" s="169">
        <v>70</v>
      </c>
      <c r="E21" s="194">
        <v>0</v>
      </c>
      <c r="F21" s="169">
        <f t="shared" si="3"/>
        <v>0</v>
      </c>
      <c r="G21" s="190" t="str">
        <f t="shared" si="2"/>
        <v/>
      </c>
    </row>
    <row r="22" spans="1:7" ht="38.25" x14ac:dyDescent="0.25">
      <c r="A22" s="184" t="s">
        <v>126</v>
      </c>
      <c r="B22" s="184" t="s">
        <v>213</v>
      </c>
      <c r="C22" s="168" t="s">
        <v>35</v>
      </c>
      <c r="D22" s="169">
        <v>2</v>
      </c>
      <c r="E22" s="194">
        <v>0</v>
      </c>
      <c r="F22" s="169">
        <f t="shared" si="3"/>
        <v>0</v>
      </c>
      <c r="G22" s="190" t="str">
        <f t="shared" si="2"/>
        <v/>
      </c>
    </row>
    <row r="23" spans="1:7" ht="51" x14ac:dyDescent="0.25">
      <c r="A23" s="184" t="s">
        <v>127</v>
      </c>
      <c r="B23" s="184" t="s">
        <v>214</v>
      </c>
      <c r="C23" s="168" t="s">
        <v>12</v>
      </c>
      <c r="D23" s="169">
        <v>6</v>
      </c>
      <c r="E23" s="194">
        <v>0</v>
      </c>
      <c r="F23" s="169">
        <f t="shared" si="3"/>
        <v>0</v>
      </c>
      <c r="G23" s="190" t="str">
        <f t="shared" si="2"/>
        <v/>
      </c>
    </row>
    <row r="24" spans="1:7" ht="51" x14ac:dyDescent="0.25">
      <c r="A24" s="184" t="s">
        <v>128</v>
      </c>
      <c r="B24" s="184" t="s">
        <v>212</v>
      </c>
      <c r="C24" s="168" t="s">
        <v>35</v>
      </c>
      <c r="D24" s="169">
        <v>3</v>
      </c>
      <c r="E24" s="194">
        <v>0</v>
      </c>
      <c r="F24" s="169">
        <f t="shared" si="3"/>
        <v>0</v>
      </c>
      <c r="G24" s="190" t="str">
        <f t="shared" si="2"/>
        <v/>
      </c>
    </row>
    <row r="25" spans="1:7" ht="89.25" x14ac:dyDescent="0.25">
      <c r="A25" s="184" t="s">
        <v>129</v>
      </c>
      <c r="B25" s="184" t="s">
        <v>246</v>
      </c>
      <c r="C25" s="168" t="s">
        <v>21</v>
      </c>
      <c r="D25" s="169">
        <v>25</v>
      </c>
      <c r="E25" s="194">
        <v>0</v>
      </c>
      <c r="F25" s="169">
        <f t="shared" si="3"/>
        <v>0</v>
      </c>
      <c r="G25" s="190" t="str">
        <f>IF(F25&gt;0,"EUR","")</f>
        <v/>
      </c>
    </row>
    <row r="26" spans="1:7" ht="89.25" x14ac:dyDescent="0.25">
      <c r="A26" s="184" t="s">
        <v>130</v>
      </c>
      <c r="B26" s="184" t="s">
        <v>247</v>
      </c>
      <c r="C26" s="168" t="s">
        <v>21</v>
      </c>
      <c r="D26" s="169">
        <v>5</v>
      </c>
      <c r="E26" s="194">
        <v>0</v>
      </c>
      <c r="F26" s="169">
        <f t="shared" si="3"/>
        <v>0</v>
      </c>
      <c r="G26" s="190" t="str">
        <f>IF(F26&gt;0,"EUR","")</f>
        <v/>
      </c>
    </row>
    <row r="27" spans="1:7" ht="38.25" x14ac:dyDescent="0.25">
      <c r="A27" s="184" t="s">
        <v>131</v>
      </c>
      <c r="B27" s="184" t="s">
        <v>329</v>
      </c>
      <c r="C27" s="168" t="s">
        <v>22</v>
      </c>
      <c r="D27" s="169">
        <v>60</v>
      </c>
      <c r="E27" s="194">
        <v>0</v>
      </c>
      <c r="F27" s="169">
        <f t="shared" si="3"/>
        <v>0</v>
      </c>
      <c r="G27" s="190" t="str">
        <f>IF(F27&gt;0,"EUR","")</f>
        <v/>
      </c>
    </row>
    <row r="28" spans="1:7" ht="76.5" x14ac:dyDescent="0.25">
      <c r="A28" s="184" t="s">
        <v>132</v>
      </c>
      <c r="B28" s="184" t="s">
        <v>200</v>
      </c>
      <c r="C28" s="168" t="s">
        <v>21</v>
      </c>
      <c r="D28" s="169">
        <v>82</v>
      </c>
      <c r="E28" s="194">
        <v>0</v>
      </c>
      <c r="F28" s="169">
        <f t="shared" si="3"/>
        <v>0</v>
      </c>
      <c r="G28" s="190" t="str">
        <f>IF(F28&gt;0,"EUR","")</f>
        <v/>
      </c>
    </row>
    <row r="29" spans="1:7" ht="76.5" x14ac:dyDescent="0.25">
      <c r="A29" s="184" t="s">
        <v>133</v>
      </c>
      <c r="B29" s="184" t="s">
        <v>201</v>
      </c>
      <c r="C29" s="168" t="s">
        <v>21</v>
      </c>
      <c r="D29" s="169">
        <v>187</v>
      </c>
      <c r="E29" s="194">
        <v>0</v>
      </c>
      <c r="F29" s="169">
        <f t="shared" si="3"/>
        <v>0</v>
      </c>
      <c r="G29" s="190" t="str">
        <f t="shared" ref="G29" si="4">IF(F29&gt;0,"EUR","")</f>
        <v/>
      </c>
    </row>
    <row r="30" spans="1:7" ht="38.25" x14ac:dyDescent="0.25">
      <c r="A30" s="184" t="s">
        <v>134</v>
      </c>
      <c r="B30" s="184" t="s">
        <v>172</v>
      </c>
      <c r="C30" s="168" t="s">
        <v>11</v>
      </c>
      <c r="D30" s="169">
        <v>66</v>
      </c>
      <c r="E30" s="194">
        <v>0</v>
      </c>
      <c r="F30" s="169">
        <f t="shared" si="3"/>
        <v>0</v>
      </c>
      <c r="G30" s="190" t="str">
        <f t="shared" ref="G30:G39" si="5">IF(F30&gt;0,"EUR","")</f>
        <v/>
      </c>
    </row>
    <row r="31" spans="1:7" ht="63.75" x14ac:dyDescent="0.25">
      <c r="A31" s="184" t="s">
        <v>135</v>
      </c>
      <c r="B31" s="184" t="s">
        <v>177</v>
      </c>
      <c r="C31" s="168" t="s">
        <v>21</v>
      </c>
      <c r="D31" s="169">
        <v>13</v>
      </c>
      <c r="E31" s="194">
        <v>0</v>
      </c>
      <c r="F31" s="169">
        <f t="shared" si="3"/>
        <v>0</v>
      </c>
      <c r="G31" s="190" t="str">
        <f t="shared" si="5"/>
        <v/>
      </c>
    </row>
    <row r="32" spans="1:7" ht="89.25" x14ac:dyDescent="0.25">
      <c r="A32" s="184" t="s">
        <v>136</v>
      </c>
      <c r="B32" s="184" t="s">
        <v>162</v>
      </c>
      <c r="C32" s="168" t="s">
        <v>21</v>
      </c>
      <c r="D32" s="169">
        <v>43</v>
      </c>
      <c r="E32" s="194">
        <v>0</v>
      </c>
      <c r="F32" s="169">
        <f>E32*D32</f>
        <v>0</v>
      </c>
      <c r="G32" s="190" t="str">
        <f t="shared" si="5"/>
        <v/>
      </c>
    </row>
    <row r="33" spans="1:7" ht="63.75" x14ac:dyDescent="0.25">
      <c r="A33" s="184" t="s">
        <v>137</v>
      </c>
      <c r="B33" s="184" t="s">
        <v>215</v>
      </c>
      <c r="C33" s="168" t="s">
        <v>21</v>
      </c>
      <c r="D33" s="169">
        <v>187</v>
      </c>
      <c r="E33" s="194">
        <v>0</v>
      </c>
      <c r="F33" s="169">
        <f t="shared" ref="F33:F39" si="6">D33*E33</f>
        <v>0</v>
      </c>
      <c r="G33" s="190" t="str">
        <f t="shared" si="5"/>
        <v/>
      </c>
    </row>
    <row r="34" spans="1:7" ht="76.5" x14ac:dyDescent="0.25">
      <c r="A34" s="184" t="s">
        <v>138</v>
      </c>
      <c r="B34" s="184" t="s">
        <v>216</v>
      </c>
      <c r="C34" s="168" t="s">
        <v>21</v>
      </c>
      <c r="D34" s="169">
        <v>20.25</v>
      </c>
      <c r="E34" s="194">
        <v>0</v>
      </c>
      <c r="F34" s="169">
        <f t="shared" si="6"/>
        <v>0</v>
      </c>
      <c r="G34" s="190" t="str">
        <f t="shared" si="5"/>
        <v/>
      </c>
    </row>
    <row r="35" spans="1:7" ht="51" x14ac:dyDescent="0.25">
      <c r="A35" s="184" t="s">
        <v>139</v>
      </c>
      <c r="B35" s="184" t="s">
        <v>176</v>
      </c>
      <c r="C35" s="168" t="s">
        <v>21</v>
      </c>
      <c r="D35" s="169">
        <v>36</v>
      </c>
      <c r="E35" s="194">
        <v>0</v>
      </c>
      <c r="F35" s="169">
        <f t="shared" si="6"/>
        <v>0</v>
      </c>
      <c r="G35" s="190" t="str">
        <f t="shared" si="5"/>
        <v/>
      </c>
    </row>
    <row r="36" spans="1:7" ht="51" x14ac:dyDescent="0.25">
      <c r="A36" s="184" t="s">
        <v>248</v>
      </c>
      <c r="B36" s="184" t="s">
        <v>175</v>
      </c>
      <c r="C36" s="168" t="s">
        <v>21</v>
      </c>
      <c r="D36" s="169">
        <v>18</v>
      </c>
      <c r="E36" s="194">
        <v>0</v>
      </c>
      <c r="F36" s="169">
        <f t="shared" si="6"/>
        <v>0</v>
      </c>
      <c r="G36" s="190" t="str">
        <f t="shared" si="5"/>
        <v/>
      </c>
    </row>
    <row r="37" spans="1:7" ht="38.25" x14ac:dyDescent="0.25">
      <c r="A37" s="184" t="s">
        <v>249</v>
      </c>
      <c r="B37" s="184" t="s">
        <v>229</v>
      </c>
      <c r="C37" s="168" t="s">
        <v>12</v>
      </c>
      <c r="D37" s="169">
        <v>70</v>
      </c>
      <c r="E37" s="194">
        <v>0</v>
      </c>
      <c r="F37" s="169">
        <f t="shared" si="6"/>
        <v>0</v>
      </c>
      <c r="G37" s="190" t="str">
        <f t="shared" si="5"/>
        <v/>
      </c>
    </row>
    <row r="38" spans="1:7" ht="38.25" x14ac:dyDescent="0.25">
      <c r="A38" s="184" t="s">
        <v>250</v>
      </c>
      <c r="B38" s="184" t="s">
        <v>227</v>
      </c>
      <c r="C38" s="168" t="s">
        <v>35</v>
      </c>
      <c r="D38" s="169">
        <v>0</v>
      </c>
      <c r="E38" s="194">
        <v>0</v>
      </c>
      <c r="F38" s="169">
        <f t="shared" si="6"/>
        <v>0</v>
      </c>
      <c r="G38" s="190" t="str">
        <f t="shared" si="5"/>
        <v/>
      </c>
    </row>
    <row r="39" spans="1:7" ht="38.25" x14ac:dyDescent="0.25">
      <c r="A39" s="184" t="s">
        <v>251</v>
      </c>
      <c r="B39" s="184" t="s">
        <v>228</v>
      </c>
      <c r="C39" s="168" t="s">
        <v>35</v>
      </c>
      <c r="D39" s="169">
        <v>4</v>
      </c>
      <c r="E39" s="194">
        <v>0</v>
      </c>
      <c r="F39" s="169">
        <f t="shared" si="6"/>
        <v>0</v>
      </c>
      <c r="G39" s="190" t="str">
        <f t="shared" si="5"/>
        <v/>
      </c>
    </row>
    <row r="40" spans="1:7" x14ac:dyDescent="0.25">
      <c r="A40" s="184" t="s">
        <v>252</v>
      </c>
      <c r="B40" s="184" t="s">
        <v>230</v>
      </c>
      <c r="C40" s="168" t="s">
        <v>22</v>
      </c>
      <c r="D40" s="169">
        <f>D41</f>
        <v>190</v>
      </c>
      <c r="E40" s="194">
        <v>0</v>
      </c>
      <c r="F40" s="169">
        <f t="shared" ref="F40" si="7">D40*E40</f>
        <v>0</v>
      </c>
      <c r="G40" s="190" t="str">
        <f t="shared" ref="G40" si="8">IF(F40&gt;0,"EUR","")</f>
        <v/>
      </c>
    </row>
    <row r="41" spans="1:7" ht="76.5" x14ac:dyDescent="0.25">
      <c r="A41" s="184" t="s">
        <v>253</v>
      </c>
      <c r="B41" s="184" t="s">
        <v>173</v>
      </c>
      <c r="C41" s="168" t="s">
        <v>22</v>
      </c>
      <c r="D41" s="169">
        <v>190</v>
      </c>
      <c r="E41" s="194">
        <v>0</v>
      </c>
      <c r="F41" s="169">
        <f>D41*E41</f>
        <v>0</v>
      </c>
      <c r="G41" s="190" t="str">
        <f>IF(F41&gt;0,"EUR","")</f>
        <v/>
      </c>
    </row>
    <row r="42" spans="1:7" ht="25.5" x14ac:dyDescent="0.25">
      <c r="A42" s="184" t="s">
        <v>254</v>
      </c>
      <c r="B42" s="184" t="s">
        <v>174</v>
      </c>
      <c r="C42" s="168" t="s">
        <v>22</v>
      </c>
      <c r="D42" s="169">
        <v>330</v>
      </c>
      <c r="E42" s="194">
        <v>0</v>
      </c>
      <c r="F42" s="169">
        <f>D42*E42</f>
        <v>0</v>
      </c>
      <c r="G42" s="190" t="str">
        <f>IF(F42&gt;0,"EUR","")</f>
        <v/>
      </c>
    </row>
    <row r="43" spans="1:7" x14ac:dyDescent="0.25">
      <c r="A43" s="328" t="s">
        <v>255</v>
      </c>
      <c r="B43" s="328" t="s">
        <v>793</v>
      </c>
      <c r="C43" s="329" t="s">
        <v>8</v>
      </c>
      <c r="D43" s="330">
        <v>10</v>
      </c>
      <c r="E43" s="331">
        <v>0</v>
      </c>
      <c r="F43" s="330">
        <f>D43*E43</f>
        <v>0</v>
      </c>
      <c r="G43" s="190" t="str">
        <f>IF(F43&gt;0,"EUR","")</f>
        <v/>
      </c>
    </row>
    <row r="44" spans="1:7" x14ac:dyDescent="0.25">
      <c r="A44" s="214"/>
      <c r="B44" s="229"/>
      <c r="C44" s="216"/>
      <c r="D44" s="217"/>
      <c r="E44" s="217"/>
      <c r="F44" s="219"/>
      <c r="G44" s="190" t="str">
        <f t="shared" ref="G44" si="9">IF(F44&gt;0,"EUR","")</f>
        <v/>
      </c>
    </row>
    <row r="45" spans="1:7" x14ac:dyDescent="0.25">
      <c r="A45" s="186" t="s">
        <v>27</v>
      </c>
      <c r="B45" s="187" t="s">
        <v>28</v>
      </c>
      <c r="C45" s="188" t="s">
        <v>29</v>
      </c>
      <c r="D45" s="189" t="s">
        <v>30</v>
      </c>
      <c r="E45" s="189" t="s">
        <v>31</v>
      </c>
      <c r="F45" s="189" t="s">
        <v>32</v>
      </c>
      <c r="G45" s="188"/>
    </row>
    <row r="46" spans="1:7" x14ac:dyDescent="0.25">
      <c r="A46" s="230" t="s">
        <v>115</v>
      </c>
      <c r="B46" s="172" t="s">
        <v>18</v>
      </c>
      <c r="C46" s="216"/>
      <c r="D46" s="219"/>
      <c r="E46" s="219"/>
      <c r="F46" s="219">
        <f>SUM(F47:F53)</f>
        <v>0</v>
      </c>
      <c r="G46" s="220" t="str">
        <f t="shared" ref="G46" si="10">IF(F46&gt;0,"EUR","")</f>
        <v/>
      </c>
    </row>
    <row r="47" spans="1:7" ht="229.5" x14ac:dyDescent="0.25">
      <c r="A47" s="184" t="s">
        <v>140</v>
      </c>
      <c r="B47" s="184" t="s">
        <v>293</v>
      </c>
      <c r="C47" s="168" t="s">
        <v>35</v>
      </c>
      <c r="D47" s="169">
        <v>1</v>
      </c>
      <c r="E47" s="194">
        <v>0</v>
      </c>
      <c r="F47" s="169">
        <f t="shared" ref="F47:F53" si="11">D47*E47</f>
        <v>0</v>
      </c>
      <c r="G47" s="190" t="str">
        <f>IF(F47&gt;0,"EUR","")</f>
        <v/>
      </c>
    </row>
    <row r="48" spans="1:7" ht="153" x14ac:dyDescent="0.25">
      <c r="A48" s="184" t="s">
        <v>141</v>
      </c>
      <c r="B48" s="184" t="s">
        <v>217</v>
      </c>
      <c r="C48" s="168" t="s">
        <v>35</v>
      </c>
      <c r="D48" s="169">
        <v>1</v>
      </c>
      <c r="E48" s="194">
        <v>0</v>
      </c>
      <c r="F48" s="169">
        <f t="shared" si="11"/>
        <v>0</v>
      </c>
      <c r="G48" s="190" t="str">
        <f>IF(F48&gt;0,"EUR","")</f>
        <v/>
      </c>
    </row>
    <row r="49" spans="1:7" ht="153" x14ac:dyDescent="0.25">
      <c r="A49" s="184" t="s">
        <v>142</v>
      </c>
      <c r="B49" s="184" t="s">
        <v>218</v>
      </c>
      <c r="C49" s="168" t="s">
        <v>35</v>
      </c>
      <c r="D49" s="169">
        <v>1</v>
      </c>
      <c r="E49" s="194">
        <v>0</v>
      </c>
      <c r="F49" s="169">
        <f t="shared" si="11"/>
        <v>0</v>
      </c>
      <c r="G49" s="190" t="str">
        <f>IF(F49&gt;0,"EUR","")</f>
        <v/>
      </c>
    </row>
    <row r="50" spans="1:7" ht="153" x14ac:dyDescent="0.25">
      <c r="A50" s="184" t="s">
        <v>143</v>
      </c>
      <c r="B50" s="184" t="s">
        <v>256</v>
      </c>
      <c r="C50" s="168" t="s">
        <v>10</v>
      </c>
      <c r="D50" s="169">
        <v>1</v>
      </c>
      <c r="E50" s="194">
        <v>0</v>
      </c>
      <c r="F50" s="169">
        <f t="shared" si="11"/>
        <v>0</v>
      </c>
      <c r="G50" s="190" t="str">
        <f>IF(F50&gt;0,"EUR","")</f>
        <v/>
      </c>
    </row>
    <row r="51" spans="1:7" ht="71.25" customHeight="1" x14ac:dyDescent="0.25">
      <c r="A51" s="184"/>
      <c r="B51" s="351" t="s">
        <v>784</v>
      </c>
      <c r="C51" s="352"/>
      <c r="D51" s="352"/>
      <c r="E51" s="352"/>
      <c r="F51" s="352"/>
      <c r="G51" s="190"/>
    </row>
    <row r="52" spans="1:7" ht="51" x14ac:dyDescent="0.25">
      <c r="A52" s="184" t="s">
        <v>259</v>
      </c>
      <c r="B52" s="184" t="s">
        <v>188</v>
      </c>
      <c r="C52" s="168" t="s">
        <v>26</v>
      </c>
      <c r="D52" s="169">
        <v>1</v>
      </c>
      <c r="E52" s="194">
        <v>0</v>
      </c>
      <c r="F52" s="169">
        <f t="shared" si="11"/>
        <v>0</v>
      </c>
      <c r="G52" s="190" t="str">
        <f t="shared" ref="G52:G53" si="12">IF(F52&gt;0,"EUR","")</f>
        <v/>
      </c>
    </row>
    <row r="53" spans="1:7" ht="76.5" x14ac:dyDescent="0.25">
      <c r="A53" s="184" t="s">
        <v>294</v>
      </c>
      <c r="B53" s="184" t="s">
        <v>291</v>
      </c>
      <c r="C53" s="168" t="s">
        <v>26</v>
      </c>
      <c r="D53" s="169">
        <v>1</v>
      </c>
      <c r="E53" s="194">
        <v>0</v>
      </c>
      <c r="F53" s="169">
        <f t="shared" si="11"/>
        <v>0</v>
      </c>
      <c r="G53" s="190" t="str">
        <f t="shared" si="12"/>
        <v/>
      </c>
    </row>
    <row r="54" spans="1:7" x14ac:dyDescent="0.2">
      <c r="A54" s="170"/>
      <c r="B54" s="170"/>
      <c r="C54" s="170"/>
      <c r="D54" s="170"/>
      <c r="E54" s="170"/>
      <c r="F54" s="170"/>
      <c r="G54" s="170"/>
    </row>
    <row r="55" spans="1:7" x14ac:dyDescent="0.25">
      <c r="A55" s="186" t="s">
        <v>27</v>
      </c>
      <c r="B55" s="187" t="s">
        <v>28</v>
      </c>
      <c r="C55" s="188" t="s">
        <v>29</v>
      </c>
      <c r="D55" s="189" t="s">
        <v>30</v>
      </c>
      <c r="E55" s="189" t="s">
        <v>31</v>
      </c>
      <c r="F55" s="189" t="s">
        <v>32</v>
      </c>
      <c r="G55" s="188"/>
    </row>
    <row r="56" spans="1:7" x14ac:dyDescent="0.25">
      <c r="A56" s="171" t="s">
        <v>116</v>
      </c>
      <c r="B56" s="172" t="s">
        <v>17</v>
      </c>
      <c r="C56" s="170"/>
      <c r="D56" s="170"/>
      <c r="E56" s="170"/>
      <c r="F56" s="219">
        <f>SUM(F57:F65)</f>
        <v>0</v>
      </c>
      <c r="G56" s="220" t="str">
        <f>IF(F56&gt;0,"EUR","")</f>
        <v/>
      </c>
    </row>
    <row r="57" spans="1:7" ht="38.25" x14ac:dyDescent="0.25">
      <c r="A57" s="184" t="s">
        <v>144</v>
      </c>
      <c r="B57" s="184" t="s">
        <v>181</v>
      </c>
      <c r="C57" s="191" t="s">
        <v>26</v>
      </c>
      <c r="D57" s="169">
        <v>1</v>
      </c>
      <c r="E57" s="194">
        <v>0</v>
      </c>
      <c r="F57" s="169">
        <f>D57*E57</f>
        <v>0</v>
      </c>
      <c r="G57" s="190" t="str">
        <f>IF(F57&gt;0,"EUR","")</f>
        <v/>
      </c>
    </row>
    <row r="58" spans="1:7" ht="38.25" x14ac:dyDescent="0.25">
      <c r="A58" s="184" t="s">
        <v>145</v>
      </c>
      <c r="B58" s="184" t="s">
        <v>178</v>
      </c>
      <c r="C58" s="168" t="s">
        <v>9</v>
      </c>
      <c r="D58" s="169">
        <v>75</v>
      </c>
      <c r="E58" s="194">
        <v>0</v>
      </c>
      <c r="F58" s="169">
        <f>D58*E58</f>
        <v>0</v>
      </c>
      <c r="G58" s="190" t="str">
        <f>IF(F58&gt;0,"EUR","")</f>
        <v/>
      </c>
    </row>
    <row r="59" spans="1:7" ht="71.25" customHeight="1" x14ac:dyDescent="0.25">
      <c r="A59" s="184"/>
      <c r="B59" s="351" t="s">
        <v>782</v>
      </c>
      <c r="C59" s="352"/>
      <c r="D59" s="352"/>
      <c r="E59" s="352"/>
      <c r="F59" s="352"/>
      <c r="G59" s="190"/>
    </row>
    <row r="60" spans="1:7" ht="51" x14ac:dyDescent="0.25">
      <c r="A60" s="184" t="s">
        <v>146</v>
      </c>
      <c r="B60" s="184" t="s">
        <v>161</v>
      </c>
      <c r="C60" s="168" t="s">
        <v>26</v>
      </c>
      <c r="D60" s="169">
        <v>2</v>
      </c>
      <c r="E60" s="194">
        <v>0</v>
      </c>
      <c r="F60" s="169">
        <f>D60*E60</f>
        <v>0</v>
      </c>
      <c r="G60" s="190" t="str">
        <f t="shared" ref="G60:G65" si="13">IF(F60&gt;0,"EUR","")</f>
        <v/>
      </c>
    </row>
    <row r="61" spans="1:7" ht="51" x14ac:dyDescent="0.25">
      <c r="A61" s="184" t="s">
        <v>147</v>
      </c>
      <c r="B61" s="184" t="s">
        <v>235</v>
      </c>
      <c r="C61" s="168" t="s">
        <v>26</v>
      </c>
      <c r="D61" s="169">
        <v>2</v>
      </c>
      <c r="E61" s="194">
        <v>0</v>
      </c>
      <c r="F61" s="169">
        <f>D61*E61</f>
        <v>0</v>
      </c>
      <c r="G61" s="190" t="str">
        <f t="shared" si="13"/>
        <v/>
      </c>
    </row>
    <row r="62" spans="1:7" ht="25.5" x14ac:dyDescent="0.25">
      <c r="A62" s="184" t="s">
        <v>148</v>
      </c>
      <c r="B62" s="184" t="s">
        <v>179</v>
      </c>
      <c r="C62" s="168" t="s">
        <v>12</v>
      </c>
      <c r="D62" s="169">
        <v>72</v>
      </c>
      <c r="E62" s="194">
        <v>0</v>
      </c>
      <c r="F62" s="169">
        <f>D62*E62</f>
        <v>0</v>
      </c>
      <c r="G62" s="190" t="str">
        <f t="shared" si="13"/>
        <v/>
      </c>
    </row>
    <row r="63" spans="1:7" ht="38.25" x14ac:dyDescent="0.25">
      <c r="A63" s="184" t="s">
        <v>149</v>
      </c>
      <c r="B63" s="184" t="s">
        <v>180</v>
      </c>
      <c r="C63" s="168" t="s">
        <v>12</v>
      </c>
      <c r="D63" s="169">
        <v>72</v>
      </c>
      <c r="E63" s="194">
        <v>0</v>
      </c>
      <c r="F63" s="169">
        <f>E63*D63</f>
        <v>0</v>
      </c>
      <c r="G63" s="190" t="str">
        <f t="shared" si="13"/>
        <v/>
      </c>
    </row>
    <row r="64" spans="1:7" x14ac:dyDescent="0.25">
      <c r="A64" s="328" t="s">
        <v>150</v>
      </c>
      <c r="B64" s="328" t="s">
        <v>794</v>
      </c>
      <c r="C64" s="329" t="s">
        <v>8</v>
      </c>
      <c r="D64" s="330">
        <v>3</v>
      </c>
      <c r="E64" s="331">
        <v>0</v>
      </c>
      <c r="F64" s="330">
        <f>E64*D64</f>
        <v>0</v>
      </c>
      <c r="G64" s="190" t="str">
        <f t="shared" si="13"/>
        <v/>
      </c>
    </row>
    <row r="65" spans="1:15" ht="38.25" x14ac:dyDescent="0.25">
      <c r="A65" s="328" t="s">
        <v>151</v>
      </c>
      <c r="B65" s="328" t="s">
        <v>795</v>
      </c>
      <c r="C65" s="329" t="s">
        <v>8</v>
      </c>
      <c r="D65" s="330">
        <v>5</v>
      </c>
      <c r="E65" s="331">
        <v>0</v>
      </c>
      <c r="F65" s="330">
        <f>E65*D65</f>
        <v>0</v>
      </c>
      <c r="G65" s="190" t="str">
        <f t="shared" si="13"/>
        <v/>
      </c>
    </row>
    <row r="66" spans="1:15" x14ac:dyDescent="0.25">
      <c r="A66" s="230"/>
      <c r="B66" s="229"/>
      <c r="C66" s="221"/>
      <c r="D66" s="219"/>
      <c r="E66" s="219"/>
      <c r="F66" s="219"/>
      <c r="G66" s="190" t="str">
        <f t="shared" ref="G66" si="14">IF(F66&gt;0,"EUR","")</f>
        <v/>
      </c>
    </row>
    <row r="67" spans="1:15" x14ac:dyDescent="0.25">
      <c r="A67" s="186" t="s">
        <v>27</v>
      </c>
      <c r="B67" s="187" t="s">
        <v>28</v>
      </c>
      <c r="C67" s="188" t="s">
        <v>29</v>
      </c>
      <c r="D67" s="189" t="s">
        <v>30</v>
      </c>
      <c r="E67" s="189" t="s">
        <v>31</v>
      </c>
      <c r="F67" s="189" t="s">
        <v>32</v>
      </c>
      <c r="G67" s="188"/>
    </row>
    <row r="68" spans="1:15" x14ac:dyDescent="0.25">
      <c r="A68" s="171" t="s">
        <v>117</v>
      </c>
      <c r="B68" s="172" t="s">
        <v>16</v>
      </c>
      <c r="F68" s="219">
        <f>SUM(F69:F74)</f>
        <v>0</v>
      </c>
      <c r="G68" s="220" t="str">
        <f t="shared" ref="G68" si="15">IF(F68&gt;0,"EUR","")</f>
        <v/>
      </c>
    </row>
    <row r="69" spans="1:15" ht="51" x14ac:dyDescent="0.25">
      <c r="A69" s="184" t="s">
        <v>152</v>
      </c>
      <c r="B69" s="184" t="s">
        <v>182</v>
      </c>
      <c r="C69" s="216" t="s">
        <v>26</v>
      </c>
      <c r="D69" s="217">
        <v>1</v>
      </c>
      <c r="E69" s="194">
        <v>0</v>
      </c>
      <c r="F69" s="169">
        <f t="shared" ref="F69:F74" si="16">E69*D69</f>
        <v>0</v>
      </c>
      <c r="G69" s="190" t="str">
        <f>IF(F69&gt;0,"EUR","")</f>
        <v/>
      </c>
    </row>
    <row r="70" spans="1:15" ht="63.75" x14ac:dyDescent="0.25">
      <c r="A70" s="184" t="s">
        <v>153</v>
      </c>
      <c r="B70" s="184" t="s">
        <v>183</v>
      </c>
      <c r="C70" s="216" t="s">
        <v>26</v>
      </c>
      <c r="D70" s="217">
        <v>1</v>
      </c>
      <c r="E70" s="194">
        <v>0</v>
      </c>
      <c r="F70" s="169">
        <f t="shared" si="16"/>
        <v>0</v>
      </c>
      <c r="G70" s="190" t="str">
        <f>IF(F70&gt;0,"EUR","")</f>
        <v/>
      </c>
    </row>
    <row r="71" spans="1:15" ht="63.75" x14ac:dyDescent="0.25">
      <c r="A71" s="184" t="s">
        <v>154</v>
      </c>
      <c r="B71" s="184" t="s">
        <v>184</v>
      </c>
      <c r="C71" s="216" t="s">
        <v>26</v>
      </c>
      <c r="D71" s="217">
        <v>1</v>
      </c>
      <c r="E71" s="194">
        <v>0</v>
      </c>
      <c r="F71" s="169">
        <f t="shared" si="16"/>
        <v>0</v>
      </c>
      <c r="G71" s="190" t="str">
        <f>IF(F71&gt;0,"EUR","")</f>
        <v/>
      </c>
    </row>
    <row r="72" spans="1:15" ht="63.75" x14ac:dyDescent="0.25">
      <c r="A72" s="184" t="s">
        <v>155</v>
      </c>
      <c r="B72" s="184" t="s">
        <v>185</v>
      </c>
      <c r="C72" s="216" t="s">
        <v>26</v>
      </c>
      <c r="D72" s="217">
        <v>3</v>
      </c>
      <c r="E72" s="194">
        <v>0</v>
      </c>
      <c r="F72" s="169">
        <f t="shared" si="16"/>
        <v>0</v>
      </c>
      <c r="G72" s="190" t="str">
        <f>IF(F72&gt;0,"EUR","")</f>
        <v/>
      </c>
    </row>
    <row r="73" spans="1:15" ht="51" x14ac:dyDescent="0.25">
      <c r="A73" s="184" t="s">
        <v>156</v>
      </c>
      <c r="B73" s="184" t="s">
        <v>186</v>
      </c>
      <c r="C73" s="216" t="s">
        <v>26</v>
      </c>
      <c r="D73" s="217">
        <v>1</v>
      </c>
      <c r="E73" s="194">
        <v>0</v>
      </c>
      <c r="F73" s="169">
        <f t="shared" si="16"/>
        <v>0</v>
      </c>
      <c r="G73" s="190" t="str">
        <f>IF(F73&gt;0,"EUR","")</f>
        <v/>
      </c>
    </row>
    <row r="74" spans="1:15" ht="51" x14ac:dyDescent="0.25">
      <c r="A74" s="184" t="s">
        <v>157</v>
      </c>
      <c r="B74" s="184" t="s">
        <v>187</v>
      </c>
      <c r="C74" s="216" t="s">
        <v>26</v>
      </c>
      <c r="D74" s="217">
        <v>2</v>
      </c>
      <c r="E74" s="194">
        <v>0</v>
      </c>
      <c r="F74" s="169">
        <f t="shared" si="16"/>
        <v>0</v>
      </c>
      <c r="G74" s="190" t="str">
        <f t="shared" ref="G74:G98" si="17">IF(F74&gt;0,"EUR","")</f>
        <v/>
      </c>
    </row>
    <row r="75" spans="1:15" x14ac:dyDescent="0.2">
      <c r="A75" s="184"/>
      <c r="B75" s="184"/>
      <c r="C75" s="184"/>
      <c r="D75" s="184"/>
      <c r="E75" s="184"/>
      <c r="F75" s="231"/>
      <c r="G75" s="184"/>
    </row>
    <row r="76" spans="1:15" x14ac:dyDescent="0.25">
      <c r="A76" s="186" t="s">
        <v>27</v>
      </c>
      <c r="B76" s="187" t="s">
        <v>28</v>
      </c>
      <c r="C76" s="188" t="s">
        <v>29</v>
      </c>
      <c r="D76" s="189" t="s">
        <v>30</v>
      </c>
      <c r="E76" s="189" t="s">
        <v>31</v>
      </c>
      <c r="F76" s="189" t="s">
        <v>32</v>
      </c>
      <c r="G76" s="188"/>
    </row>
    <row r="77" spans="1:15" x14ac:dyDescent="0.25">
      <c r="A77" s="171" t="s">
        <v>118</v>
      </c>
      <c r="B77" s="172" t="s">
        <v>219</v>
      </c>
      <c r="C77" s="221"/>
      <c r="D77" s="219"/>
      <c r="E77" s="219"/>
      <c r="F77" s="219">
        <f>SUM(F78:F86)</f>
        <v>0</v>
      </c>
      <c r="G77" s="220" t="str">
        <f>IF(F77&gt;0,"EUR","")</f>
        <v/>
      </c>
    </row>
    <row r="78" spans="1:15" ht="63.75" x14ac:dyDescent="0.25">
      <c r="A78" s="184" t="s">
        <v>158</v>
      </c>
      <c r="B78" s="184" t="s">
        <v>295</v>
      </c>
      <c r="C78" s="222" t="s">
        <v>26</v>
      </c>
      <c r="D78" s="223">
        <v>2</v>
      </c>
      <c r="E78" s="226">
        <v>0</v>
      </c>
      <c r="F78" s="169">
        <f>E78*D78</f>
        <v>0</v>
      </c>
      <c r="G78" s="190" t="str">
        <f t="shared" si="17"/>
        <v/>
      </c>
      <c r="I78" s="184"/>
      <c r="J78" s="184"/>
      <c r="K78" s="216"/>
      <c r="L78" s="217"/>
      <c r="M78" s="169"/>
      <c r="N78" s="169"/>
      <c r="O78" s="190"/>
    </row>
    <row r="79" spans="1:15" ht="318.75" x14ac:dyDescent="0.25">
      <c r="A79" s="184" t="s">
        <v>159</v>
      </c>
      <c r="B79" s="184" t="s">
        <v>300</v>
      </c>
      <c r="C79" s="222" t="s">
        <v>12</v>
      </c>
      <c r="D79" s="223">
        <v>10.5</v>
      </c>
      <c r="E79" s="226">
        <v>0</v>
      </c>
      <c r="F79" s="169">
        <f>E79*D79</f>
        <v>0</v>
      </c>
      <c r="G79" s="190" t="str">
        <f t="shared" si="17"/>
        <v/>
      </c>
      <c r="I79" s="184"/>
      <c r="J79" s="184"/>
      <c r="K79" s="222"/>
      <c r="L79" s="223"/>
      <c r="M79" s="223"/>
      <c r="N79" s="169"/>
      <c r="O79" s="190"/>
    </row>
    <row r="80" spans="1:15" ht="140.25" x14ac:dyDescent="0.25">
      <c r="A80" s="184" t="s">
        <v>223</v>
      </c>
      <c r="B80" s="184" t="s">
        <v>225</v>
      </c>
      <c r="C80" s="222" t="s">
        <v>35</v>
      </c>
      <c r="D80" s="169">
        <v>2</v>
      </c>
      <c r="E80" s="194">
        <v>0</v>
      </c>
      <c r="F80" s="169">
        <f>D80*E80</f>
        <v>0</v>
      </c>
      <c r="G80" s="190" t="str">
        <f t="shared" si="17"/>
        <v/>
      </c>
      <c r="I80" s="184"/>
      <c r="J80" s="184"/>
      <c r="K80" s="168"/>
      <c r="L80" s="169"/>
      <c r="M80" s="169"/>
      <c r="N80" s="169"/>
      <c r="O80" s="190"/>
    </row>
    <row r="81" spans="1:15" ht="38.25" x14ac:dyDescent="0.25">
      <c r="A81" s="184" t="s">
        <v>257</v>
      </c>
      <c r="B81" s="184" t="s">
        <v>296</v>
      </c>
      <c r="C81" s="168" t="s">
        <v>12</v>
      </c>
      <c r="D81" s="169">
        <v>2</v>
      </c>
      <c r="E81" s="194">
        <v>0</v>
      </c>
      <c r="F81" s="169">
        <f>D81*E81</f>
        <v>0</v>
      </c>
      <c r="G81" s="190" t="str">
        <f t="shared" si="17"/>
        <v/>
      </c>
      <c r="I81" s="184"/>
      <c r="J81" s="184"/>
      <c r="K81" s="168"/>
      <c r="L81" s="169"/>
      <c r="M81" s="169"/>
      <c r="N81" s="169"/>
      <c r="O81" s="190"/>
    </row>
    <row r="82" spans="1:15" ht="51" x14ac:dyDescent="0.25">
      <c r="A82" s="184" t="s">
        <v>258</v>
      </c>
      <c r="B82" s="184" t="s">
        <v>299</v>
      </c>
      <c r="C82" s="168" t="s">
        <v>22</v>
      </c>
      <c r="D82" s="169">
        <v>20</v>
      </c>
      <c r="E82" s="194">
        <v>0</v>
      </c>
      <c r="F82" s="169">
        <f>D82*E82</f>
        <v>0</v>
      </c>
      <c r="G82" s="190" t="str">
        <f t="shared" si="17"/>
        <v/>
      </c>
      <c r="I82" s="184"/>
      <c r="J82" s="184"/>
      <c r="K82" s="168"/>
      <c r="L82" s="169"/>
      <c r="M82" s="169"/>
      <c r="N82" s="169"/>
      <c r="O82" s="190"/>
    </row>
    <row r="83" spans="1:15" ht="38.25" x14ac:dyDescent="0.25">
      <c r="A83" s="184" t="s">
        <v>331</v>
      </c>
      <c r="B83" s="184" t="s">
        <v>298</v>
      </c>
      <c r="C83" s="168" t="s">
        <v>22</v>
      </c>
      <c r="D83" s="169">
        <v>6</v>
      </c>
      <c r="E83" s="194">
        <v>0</v>
      </c>
      <c r="F83" s="169">
        <f>D83*E83</f>
        <v>0</v>
      </c>
      <c r="G83" s="190" t="str">
        <f t="shared" si="17"/>
        <v/>
      </c>
      <c r="I83" s="184"/>
      <c r="J83" s="184"/>
      <c r="K83" s="168"/>
      <c r="L83" s="169"/>
      <c r="M83" s="169"/>
      <c r="N83" s="169"/>
      <c r="O83" s="190"/>
    </row>
    <row r="84" spans="1:15" ht="63.75" x14ac:dyDescent="0.25">
      <c r="A84" s="184" t="s">
        <v>332</v>
      </c>
      <c r="B84" s="184" t="s">
        <v>297</v>
      </c>
      <c r="C84" s="168" t="s">
        <v>22</v>
      </c>
      <c r="D84" s="169">
        <v>0</v>
      </c>
      <c r="E84" s="194">
        <v>0</v>
      </c>
      <c r="F84" s="169">
        <f>D84*E84</f>
        <v>0</v>
      </c>
      <c r="G84" s="190" t="str">
        <f>IF(F84&gt;0,"EUR","")</f>
        <v/>
      </c>
      <c r="I84" s="184"/>
      <c r="J84" s="184"/>
      <c r="K84" s="168"/>
      <c r="L84" s="169"/>
      <c r="M84" s="169"/>
      <c r="N84" s="169"/>
      <c r="O84" s="190"/>
    </row>
    <row r="85" spans="1:15" ht="63.75" x14ac:dyDescent="0.25">
      <c r="A85" s="184" t="s">
        <v>333</v>
      </c>
      <c r="B85" s="184" t="s">
        <v>220</v>
      </c>
      <c r="C85" s="216" t="s">
        <v>26</v>
      </c>
      <c r="D85" s="217">
        <v>3</v>
      </c>
      <c r="E85" s="194">
        <v>0</v>
      </c>
      <c r="F85" s="169">
        <f>E85*D85</f>
        <v>0</v>
      </c>
      <c r="G85" s="190" t="str">
        <f t="shared" ref="G85:G86" si="18">IF(F85&gt;0,"EUR","")</f>
        <v/>
      </c>
      <c r="I85" s="184"/>
      <c r="J85" s="184"/>
      <c r="K85" s="168"/>
      <c r="L85" s="169"/>
      <c r="M85" s="169"/>
      <c r="N85" s="169"/>
      <c r="O85" s="190"/>
    </row>
    <row r="86" spans="1:15" ht="38.25" x14ac:dyDescent="0.25">
      <c r="A86" s="184" t="s">
        <v>334</v>
      </c>
      <c r="B86" s="184" t="s">
        <v>221</v>
      </c>
      <c r="C86" s="168" t="s">
        <v>26</v>
      </c>
      <c r="D86" s="169">
        <v>3</v>
      </c>
      <c r="E86" s="194">
        <v>0</v>
      </c>
      <c r="F86" s="169">
        <f>E86*D86</f>
        <v>0</v>
      </c>
      <c r="G86" s="190" t="str">
        <f t="shared" si="18"/>
        <v/>
      </c>
      <c r="I86" s="184"/>
      <c r="J86" s="184"/>
      <c r="K86" s="216"/>
      <c r="L86" s="217"/>
      <c r="M86" s="169"/>
      <c r="N86" s="169"/>
      <c r="O86" s="190"/>
    </row>
    <row r="87" spans="1:15" x14ac:dyDescent="0.25">
      <c r="G87" s="190" t="str">
        <f t="shared" si="17"/>
        <v/>
      </c>
      <c r="I87" s="184"/>
      <c r="J87" s="184"/>
      <c r="K87" s="168"/>
      <c r="L87" s="169"/>
      <c r="M87" s="169"/>
      <c r="N87" s="169"/>
      <c r="O87" s="190"/>
    </row>
    <row r="88" spans="1:15" x14ac:dyDescent="0.25">
      <c r="G88" s="190" t="str">
        <f t="shared" si="17"/>
        <v/>
      </c>
    </row>
    <row r="89" spans="1:15" x14ac:dyDescent="0.25">
      <c r="G89" s="190" t="str">
        <f t="shared" si="17"/>
        <v/>
      </c>
    </row>
    <row r="90" spans="1:15" x14ac:dyDescent="0.25">
      <c r="G90" s="190" t="str">
        <f t="shared" si="17"/>
        <v/>
      </c>
    </row>
    <row r="91" spans="1:15" x14ac:dyDescent="0.25">
      <c r="G91" s="190" t="str">
        <f t="shared" si="17"/>
        <v/>
      </c>
    </row>
    <row r="92" spans="1:15" x14ac:dyDescent="0.25">
      <c r="G92" s="190" t="str">
        <f t="shared" si="17"/>
        <v/>
      </c>
    </row>
    <row r="93" spans="1:15" x14ac:dyDescent="0.25">
      <c r="G93" s="190" t="str">
        <f t="shared" si="17"/>
        <v/>
      </c>
    </row>
    <row r="94" spans="1:15" x14ac:dyDescent="0.25">
      <c r="G94" s="190" t="str">
        <f t="shared" si="17"/>
        <v/>
      </c>
    </row>
    <row r="95" spans="1:15" x14ac:dyDescent="0.25">
      <c r="G95" s="190" t="str">
        <f t="shared" si="17"/>
        <v/>
      </c>
    </row>
    <row r="96" spans="1:15" x14ac:dyDescent="0.25">
      <c r="G96" s="190" t="str">
        <f t="shared" si="17"/>
        <v/>
      </c>
    </row>
    <row r="97" spans="7:7" x14ac:dyDescent="0.25">
      <c r="G97" s="190" t="str">
        <f t="shared" si="17"/>
        <v/>
      </c>
    </row>
    <row r="98" spans="7:7" x14ac:dyDescent="0.25">
      <c r="G98" s="190" t="str">
        <f t="shared" si="17"/>
        <v/>
      </c>
    </row>
  </sheetData>
  <sheetProtection algorithmName="SHA-512" hashValue="qelbDgC+eln0yk0L6BAee2R6sKLIPHHJ7GK/0p3exG1nn6k9BDph4jeurNaBOPayomRJYbid3HLzF8iVffRr1w==" saltValue="pZv4wpUHP2lqE93cPawtlQ==" spinCount="100000" sheet="1" objects="1" scenarios="1"/>
  <mergeCells count="2">
    <mergeCell ref="B59:F59"/>
    <mergeCell ref="B51:F51"/>
  </mergeCells>
  <phoneticPr fontId="0" type="noConversion"/>
  <pageMargins left="1.1811023622047245" right="0.59055118110236227" top="0.98425196850393704" bottom="0.78740157480314965" header="0.59055118110236227" footer="0.39370078740157483"/>
  <pageSetup paperSize="9" scale="90" orientation="portrait" r:id="rId1"/>
  <headerFooter alignWithMargins="0">
    <oddHeader>&amp;R&amp;G</oddHeader>
    <oddFooter>&amp;C&amp;A&amp;R&amp;P/&amp;N</oddFooter>
  </headerFooter>
  <rowBreaks count="1" manualBreakCount="1">
    <brk id="10"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33"/>
  <sheetViews>
    <sheetView view="pageBreakPreview" topLeftCell="A4" zoomScaleNormal="100" zoomScaleSheetLayoutView="100" workbookViewId="0">
      <selection activeCell="F32" sqref="F32"/>
    </sheetView>
  </sheetViews>
  <sheetFormatPr defaultRowHeight="12" x14ac:dyDescent="0.2"/>
  <cols>
    <col min="1" max="1" width="5.7109375" style="34" customWidth="1"/>
    <col min="2" max="2" width="44.7109375" style="34" customWidth="1"/>
    <col min="3" max="3" width="5.7109375" style="35" customWidth="1"/>
    <col min="4" max="4" width="6.7109375" style="36" customWidth="1"/>
    <col min="5" max="5" width="8.7109375" style="36" customWidth="1"/>
    <col min="6" max="6" width="10.7109375" style="36" customWidth="1"/>
    <col min="7" max="7" width="9.140625" style="37"/>
    <col min="8" max="256" width="9.140625" style="38"/>
    <col min="257" max="257" width="5.7109375" style="38" customWidth="1"/>
    <col min="258" max="258" width="44.7109375" style="38" customWidth="1"/>
    <col min="259" max="259" width="5.7109375" style="38" customWidth="1"/>
    <col min="260" max="260" width="6.7109375" style="38" customWidth="1"/>
    <col min="261" max="261" width="8.7109375" style="38" customWidth="1"/>
    <col min="262" max="262" width="10.7109375" style="38" customWidth="1"/>
    <col min="263" max="512" width="9.140625" style="38"/>
    <col min="513" max="513" width="5.7109375" style="38" customWidth="1"/>
    <col min="514" max="514" width="44.7109375" style="38" customWidth="1"/>
    <col min="515" max="515" width="5.7109375" style="38" customWidth="1"/>
    <col min="516" max="516" width="6.7109375" style="38" customWidth="1"/>
    <col min="517" max="517" width="8.7109375" style="38" customWidth="1"/>
    <col min="518" max="518" width="10.7109375" style="38" customWidth="1"/>
    <col min="519" max="768" width="9.140625" style="38"/>
    <col min="769" max="769" width="5.7109375" style="38" customWidth="1"/>
    <col min="770" max="770" width="44.7109375" style="38" customWidth="1"/>
    <col min="771" max="771" width="5.7109375" style="38" customWidth="1"/>
    <col min="772" max="772" width="6.7109375" style="38" customWidth="1"/>
    <col min="773" max="773" width="8.7109375" style="38" customWidth="1"/>
    <col min="774" max="774" width="10.7109375" style="38" customWidth="1"/>
    <col min="775" max="1024" width="9.140625" style="38"/>
    <col min="1025" max="1025" width="5.7109375" style="38" customWidth="1"/>
    <col min="1026" max="1026" width="44.7109375" style="38" customWidth="1"/>
    <col min="1027" max="1027" width="5.7109375" style="38" customWidth="1"/>
    <col min="1028" max="1028" width="6.7109375" style="38" customWidth="1"/>
    <col min="1029" max="1029" width="8.7109375" style="38" customWidth="1"/>
    <col min="1030" max="1030" width="10.7109375" style="38" customWidth="1"/>
    <col min="1031" max="1280" width="9.140625" style="38"/>
    <col min="1281" max="1281" width="5.7109375" style="38" customWidth="1"/>
    <col min="1282" max="1282" width="44.7109375" style="38" customWidth="1"/>
    <col min="1283" max="1283" width="5.7109375" style="38" customWidth="1"/>
    <col min="1284" max="1284" width="6.7109375" style="38" customWidth="1"/>
    <col min="1285" max="1285" width="8.7109375" style="38" customWidth="1"/>
    <col min="1286" max="1286" width="10.7109375" style="38" customWidth="1"/>
    <col min="1287" max="1536" width="9.140625" style="38"/>
    <col min="1537" max="1537" width="5.7109375" style="38" customWidth="1"/>
    <col min="1538" max="1538" width="44.7109375" style="38" customWidth="1"/>
    <col min="1539" max="1539" width="5.7109375" style="38" customWidth="1"/>
    <col min="1540" max="1540" width="6.7109375" style="38" customWidth="1"/>
    <col min="1541" max="1541" width="8.7109375" style="38" customWidth="1"/>
    <col min="1542" max="1542" width="10.7109375" style="38" customWidth="1"/>
    <col min="1543" max="1792" width="9.140625" style="38"/>
    <col min="1793" max="1793" width="5.7109375" style="38" customWidth="1"/>
    <col min="1794" max="1794" width="44.7109375" style="38" customWidth="1"/>
    <col min="1795" max="1795" width="5.7109375" style="38" customWidth="1"/>
    <col min="1796" max="1796" width="6.7109375" style="38" customWidth="1"/>
    <col min="1797" max="1797" width="8.7109375" style="38" customWidth="1"/>
    <col min="1798" max="1798" width="10.7109375" style="38" customWidth="1"/>
    <col min="1799" max="2048" width="9.140625" style="38"/>
    <col min="2049" max="2049" width="5.7109375" style="38" customWidth="1"/>
    <col min="2050" max="2050" width="44.7109375" style="38" customWidth="1"/>
    <col min="2051" max="2051" width="5.7109375" style="38" customWidth="1"/>
    <col min="2052" max="2052" width="6.7109375" style="38" customWidth="1"/>
    <col min="2053" max="2053" width="8.7109375" style="38" customWidth="1"/>
    <col min="2054" max="2054" width="10.7109375" style="38" customWidth="1"/>
    <col min="2055" max="2304" width="9.140625" style="38"/>
    <col min="2305" max="2305" width="5.7109375" style="38" customWidth="1"/>
    <col min="2306" max="2306" width="44.7109375" style="38" customWidth="1"/>
    <col min="2307" max="2307" width="5.7109375" style="38" customWidth="1"/>
    <col min="2308" max="2308" width="6.7109375" style="38" customWidth="1"/>
    <col min="2309" max="2309" width="8.7109375" style="38" customWidth="1"/>
    <col min="2310" max="2310" width="10.7109375" style="38" customWidth="1"/>
    <col min="2311" max="2560" width="9.140625" style="38"/>
    <col min="2561" max="2561" width="5.7109375" style="38" customWidth="1"/>
    <col min="2562" max="2562" width="44.7109375" style="38" customWidth="1"/>
    <col min="2563" max="2563" width="5.7109375" style="38" customWidth="1"/>
    <col min="2564" max="2564" width="6.7109375" style="38" customWidth="1"/>
    <col min="2565" max="2565" width="8.7109375" style="38" customWidth="1"/>
    <col min="2566" max="2566" width="10.7109375" style="38" customWidth="1"/>
    <col min="2567" max="2816" width="9.140625" style="38"/>
    <col min="2817" max="2817" width="5.7109375" style="38" customWidth="1"/>
    <col min="2818" max="2818" width="44.7109375" style="38" customWidth="1"/>
    <col min="2819" max="2819" width="5.7109375" style="38" customWidth="1"/>
    <col min="2820" max="2820" width="6.7109375" style="38" customWidth="1"/>
    <col min="2821" max="2821" width="8.7109375" style="38" customWidth="1"/>
    <col min="2822" max="2822" width="10.7109375" style="38" customWidth="1"/>
    <col min="2823" max="3072" width="9.140625" style="38"/>
    <col min="3073" max="3073" width="5.7109375" style="38" customWidth="1"/>
    <col min="3074" max="3074" width="44.7109375" style="38" customWidth="1"/>
    <col min="3075" max="3075" width="5.7109375" style="38" customWidth="1"/>
    <col min="3076" max="3076" width="6.7109375" style="38" customWidth="1"/>
    <col min="3077" max="3077" width="8.7109375" style="38" customWidth="1"/>
    <col min="3078" max="3078" width="10.7109375" style="38" customWidth="1"/>
    <col min="3079" max="3328" width="9.140625" style="38"/>
    <col min="3329" max="3329" width="5.7109375" style="38" customWidth="1"/>
    <col min="3330" max="3330" width="44.7109375" style="38" customWidth="1"/>
    <col min="3331" max="3331" width="5.7109375" style="38" customWidth="1"/>
    <col min="3332" max="3332" width="6.7109375" style="38" customWidth="1"/>
    <col min="3333" max="3333" width="8.7109375" style="38" customWidth="1"/>
    <col min="3334" max="3334" width="10.7109375" style="38" customWidth="1"/>
    <col min="3335" max="3584" width="9.140625" style="38"/>
    <col min="3585" max="3585" width="5.7109375" style="38" customWidth="1"/>
    <col min="3586" max="3586" width="44.7109375" style="38" customWidth="1"/>
    <col min="3587" max="3587" width="5.7109375" style="38" customWidth="1"/>
    <col min="3588" max="3588" width="6.7109375" style="38" customWidth="1"/>
    <col min="3589" max="3589" width="8.7109375" style="38" customWidth="1"/>
    <col min="3590" max="3590" width="10.7109375" style="38" customWidth="1"/>
    <col min="3591" max="3840" width="9.140625" style="38"/>
    <col min="3841" max="3841" width="5.7109375" style="38" customWidth="1"/>
    <col min="3842" max="3842" width="44.7109375" style="38" customWidth="1"/>
    <col min="3843" max="3843" width="5.7109375" style="38" customWidth="1"/>
    <col min="3844" max="3844" width="6.7109375" style="38" customWidth="1"/>
    <col min="3845" max="3845" width="8.7109375" style="38" customWidth="1"/>
    <col min="3846" max="3846" width="10.7109375" style="38" customWidth="1"/>
    <col min="3847" max="4096" width="9.140625" style="38"/>
    <col min="4097" max="4097" width="5.7109375" style="38" customWidth="1"/>
    <col min="4098" max="4098" width="44.7109375" style="38" customWidth="1"/>
    <col min="4099" max="4099" width="5.7109375" style="38" customWidth="1"/>
    <col min="4100" max="4100" width="6.7109375" style="38" customWidth="1"/>
    <col min="4101" max="4101" width="8.7109375" style="38" customWidth="1"/>
    <col min="4102" max="4102" width="10.7109375" style="38" customWidth="1"/>
    <col min="4103" max="4352" width="9.140625" style="38"/>
    <col min="4353" max="4353" width="5.7109375" style="38" customWidth="1"/>
    <col min="4354" max="4354" width="44.7109375" style="38" customWidth="1"/>
    <col min="4355" max="4355" width="5.7109375" style="38" customWidth="1"/>
    <col min="4356" max="4356" width="6.7109375" style="38" customWidth="1"/>
    <col min="4357" max="4357" width="8.7109375" style="38" customWidth="1"/>
    <col min="4358" max="4358" width="10.7109375" style="38" customWidth="1"/>
    <col min="4359" max="4608" width="9.140625" style="38"/>
    <col min="4609" max="4609" width="5.7109375" style="38" customWidth="1"/>
    <col min="4610" max="4610" width="44.7109375" style="38" customWidth="1"/>
    <col min="4611" max="4611" width="5.7109375" style="38" customWidth="1"/>
    <col min="4612" max="4612" width="6.7109375" style="38" customWidth="1"/>
    <col min="4613" max="4613" width="8.7109375" style="38" customWidth="1"/>
    <col min="4614" max="4614" width="10.7109375" style="38" customWidth="1"/>
    <col min="4615" max="4864" width="9.140625" style="38"/>
    <col min="4865" max="4865" width="5.7109375" style="38" customWidth="1"/>
    <col min="4866" max="4866" width="44.7109375" style="38" customWidth="1"/>
    <col min="4867" max="4867" width="5.7109375" style="38" customWidth="1"/>
    <col min="4868" max="4868" width="6.7109375" style="38" customWidth="1"/>
    <col min="4869" max="4869" width="8.7109375" style="38" customWidth="1"/>
    <col min="4870" max="4870" width="10.7109375" style="38" customWidth="1"/>
    <col min="4871" max="5120" width="9.140625" style="38"/>
    <col min="5121" max="5121" width="5.7109375" style="38" customWidth="1"/>
    <col min="5122" max="5122" width="44.7109375" style="38" customWidth="1"/>
    <col min="5123" max="5123" width="5.7109375" style="38" customWidth="1"/>
    <col min="5124" max="5124" width="6.7109375" style="38" customWidth="1"/>
    <col min="5125" max="5125" width="8.7109375" style="38" customWidth="1"/>
    <col min="5126" max="5126" width="10.7109375" style="38" customWidth="1"/>
    <col min="5127" max="5376" width="9.140625" style="38"/>
    <col min="5377" max="5377" width="5.7109375" style="38" customWidth="1"/>
    <col min="5378" max="5378" width="44.7109375" style="38" customWidth="1"/>
    <col min="5379" max="5379" width="5.7109375" style="38" customWidth="1"/>
    <col min="5380" max="5380" width="6.7109375" style="38" customWidth="1"/>
    <col min="5381" max="5381" width="8.7109375" style="38" customWidth="1"/>
    <col min="5382" max="5382" width="10.7109375" style="38" customWidth="1"/>
    <col min="5383" max="5632" width="9.140625" style="38"/>
    <col min="5633" max="5633" width="5.7109375" style="38" customWidth="1"/>
    <col min="5634" max="5634" width="44.7109375" style="38" customWidth="1"/>
    <col min="5635" max="5635" width="5.7109375" style="38" customWidth="1"/>
    <col min="5636" max="5636" width="6.7109375" style="38" customWidth="1"/>
    <col min="5637" max="5637" width="8.7109375" style="38" customWidth="1"/>
    <col min="5638" max="5638" width="10.7109375" style="38" customWidth="1"/>
    <col min="5639" max="5888" width="9.140625" style="38"/>
    <col min="5889" max="5889" width="5.7109375" style="38" customWidth="1"/>
    <col min="5890" max="5890" width="44.7109375" style="38" customWidth="1"/>
    <col min="5891" max="5891" width="5.7109375" style="38" customWidth="1"/>
    <col min="5892" max="5892" width="6.7109375" style="38" customWidth="1"/>
    <col min="5893" max="5893" width="8.7109375" style="38" customWidth="1"/>
    <col min="5894" max="5894" width="10.7109375" style="38" customWidth="1"/>
    <col min="5895" max="6144" width="9.140625" style="38"/>
    <col min="6145" max="6145" width="5.7109375" style="38" customWidth="1"/>
    <col min="6146" max="6146" width="44.7109375" style="38" customWidth="1"/>
    <col min="6147" max="6147" width="5.7109375" style="38" customWidth="1"/>
    <col min="6148" max="6148" width="6.7109375" style="38" customWidth="1"/>
    <col min="6149" max="6149" width="8.7109375" style="38" customWidth="1"/>
    <col min="6150" max="6150" width="10.7109375" style="38" customWidth="1"/>
    <col min="6151" max="6400" width="9.140625" style="38"/>
    <col min="6401" max="6401" width="5.7109375" style="38" customWidth="1"/>
    <col min="6402" max="6402" width="44.7109375" style="38" customWidth="1"/>
    <col min="6403" max="6403" width="5.7109375" style="38" customWidth="1"/>
    <col min="6404" max="6404" width="6.7109375" style="38" customWidth="1"/>
    <col min="6405" max="6405" width="8.7109375" style="38" customWidth="1"/>
    <col min="6406" max="6406" width="10.7109375" style="38" customWidth="1"/>
    <col min="6407" max="6656" width="9.140625" style="38"/>
    <col min="6657" max="6657" width="5.7109375" style="38" customWidth="1"/>
    <col min="6658" max="6658" width="44.7109375" style="38" customWidth="1"/>
    <col min="6659" max="6659" width="5.7109375" style="38" customWidth="1"/>
    <col min="6660" max="6660" width="6.7109375" style="38" customWidth="1"/>
    <col min="6661" max="6661" width="8.7109375" style="38" customWidth="1"/>
    <col min="6662" max="6662" width="10.7109375" style="38" customWidth="1"/>
    <col min="6663" max="6912" width="9.140625" style="38"/>
    <col min="6913" max="6913" width="5.7109375" style="38" customWidth="1"/>
    <col min="6914" max="6914" width="44.7109375" style="38" customWidth="1"/>
    <col min="6915" max="6915" width="5.7109375" style="38" customWidth="1"/>
    <col min="6916" max="6916" width="6.7109375" style="38" customWidth="1"/>
    <col min="6917" max="6917" width="8.7109375" style="38" customWidth="1"/>
    <col min="6918" max="6918" width="10.7109375" style="38" customWidth="1"/>
    <col min="6919" max="7168" width="9.140625" style="38"/>
    <col min="7169" max="7169" width="5.7109375" style="38" customWidth="1"/>
    <col min="7170" max="7170" width="44.7109375" style="38" customWidth="1"/>
    <col min="7171" max="7171" width="5.7109375" style="38" customWidth="1"/>
    <col min="7172" max="7172" width="6.7109375" style="38" customWidth="1"/>
    <col min="7173" max="7173" width="8.7109375" style="38" customWidth="1"/>
    <col min="7174" max="7174" width="10.7109375" style="38" customWidth="1"/>
    <col min="7175" max="7424" width="9.140625" style="38"/>
    <col min="7425" max="7425" width="5.7109375" style="38" customWidth="1"/>
    <col min="7426" max="7426" width="44.7109375" style="38" customWidth="1"/>
    <col min="7427" max="7427" width="5.7109375" style="38" customWidth="1"/>
    <col min="7428" max="7428" width="6.7109375" style="38" customWidth="1"/>
    <col min="7429" max="7429" width="8.7109375" style="38" customWidth="1"/>
    <col min="7430" max="7430" width="10.7109375" style="38" customWidth="1"/>
    <col min="7431" max="7680" width="9.140625" style="38"/>
    <col min="7681" max="7681" width="5.7109375" style="38" customWidth="1"/>
    <col min="7682" max="7682" width="44.7109375" style="38" customWidth="1"/>
    <col min="7683" max="7683" width="5.7109375" style="38" customWidth="1"/>
    <col min="7684" max="7684" width="6.7109375" style="38" customWidth="1"/>
    <col min="7685" max="7685" width="8.7109375" style="38" customWidth="1"/>
    <col min="7686" max="7686" width="10.7109375" style="38" customWidth="1"/>
    <col min="7687" max="7936" width="9.140625" style="38"/>
    <col min="7937" max="7937" width="5.7109375" style="38" customWidth="1"/>
    <col min="7938" max="7938" width="44.7109375" style="38" customWidth="1"/>
    <col min="7939" max="7939" width="5.7109375" style="38" customWidth="1"/>
    <col min="7940" max="7940" width="6.7109375" style="38" customWidth="1"/>
    <col min="7941" max="7941" width="8.7109375" style="38" customWidth="1"/>
    <col min="7942" max="7942" width="10.7109375" style="38" customWidth="1"/>
    <col min="7943" max="8192" width="9.140625" style="38"/>
    <col min="8193" max="8193" width="5.7109375" style="38" customWidth="1"/>
    <col min="8194" max="8194" width="44.7109375" style="38" customWidth="1"/>
    <col min="8195" max="8195" width="5.7109375" style="38" customWidth="1"/>
    <col min="8196" max="8196" width="6.7109375" style="38" customWidth="1"/>
    <col min="8197" max="8197" width="8.7109375" style="38" customWidth="1"/>
    <col min="8198" max="8198" width="10.7109375" style="38" customWidth="1"/>
    <col min="8199" max="8448" width="9.140625" style="38"/>
    <col min="8449" max="8449" width="5.7109375" style="38" customWidth="1"/>
    <col min="8450" max="8450" width="44.7109375" style="38" customWidth="1"/>
    <col min="8451" max="8451" width="5.7109375" style="38" customWidth="1"/>
    <col min="8452" max="8452" width="6.7109375" style="38" customWidth="1"/>
    <col min="8453" max="8453" width="8.7109375" style="38" customWidth="1"/>
    <col min="8454" max="8454" width="10.7109375" style="38" customWidth="1"/>
    <col min="8455" max="8704" width="9.140625" style="38"/>
    <col min="8705" max="8705" width="5.7109375" style="38" customWidth="1"/>
    <col min="8706" max="8706" width="44.7109375" style="38" customWidth="1"/>
    <col min="8707" max="8707" width="5.7109375" style="38" customWidth="1"/>
    <col min="8708" max="8708" width="6.7109375" style="38" customWidth="1"/>
    <col min="8709" max="8709" width="8.7109375" style="38" customWidth="1"/>
    <col min="8710" max="8710" width="10.7109375" style="38" customWidth="1"/>
    <col min="8711" max="8960" width="9.140625" style="38"/>
    <col min="8961" max="8961" width="5.7109375" style="38" customWidth="1"/>
    <col min="8962" max="8962" width="44.7109375" style="38" customWidth="1"/>
    <col min="8963" max="8963" width="5.7109375" style="38" customWidth="1"/>
    <col min="8964" max="8964" width="6.7109375" style="38" customWidth="1"/>
    <col min="8965" max="8965" width="8.7109375" style="38" customWidth="1"/>
    <col min="8966" max="8966" width="10.7109375" style="38" customWidth="1"/>
    <col min="8967" max="9216" width="9.140625" style="38"/>
    <col min="9217" max="9217" width="5.7109375" style="38" customWidth="1"/>
    <col min="9218" max="9218" width="44.7109375" style="38" customWidth="1"/>
    <col min="9219" max="9219" width="5.7109375" style="38" customWidth="1"/>
    <col min="9220" max="9220" width="6.7109375" style="38" customWidth="1"/>
    <col min="9221" max="9221" width="8.7109375" style="38" customWidth="1"/>
    <col min="9222" max="9222" width="10.7109375" style="38" customWidth="1"/>
    <col min="9223" max="9472" width="9.140625" style="38"/>
    <col min="9473" max="9473" width="5.7109375" style="38" customWidth="1"/>
    <col min="9474" max="9474" width="44.7109375" style="38" customWidth="1"/>
    <col min="9475" max="9475" width="5.7109375" style="38" customWidth="1"/>
    <col min="9476" max="9476" width="6.7109375" style="38" customWidth="1"/>
    <col min="9477" max="9477" width="8.7109375" style="38" customWidth="1"/>
    <col min="9478" max="9478" width="10.7109375" style="38" customWidth="1"/>
    <col min="9479" max="9728" width="9.140625" style="38"/>
    <col min="9729" max="9729" width="5.7109375" style="38" customWidth="1"/>
    <col min="9730" max="9730" width="44.7109375" style="38" customWidth="1"/>
    <col min="9731" max="9731" width="5.7109375" style="38" customWidth="1"/>
    <col min="9732" max="9732" width="6.7109375" style="38" customWidth="1"/>
    <col min="9733" max="9733" width="8.7109375" style="38" customWidth="1"/>
    <col min="9734" max="9734" width="10.7109375" style="38" customWidth="1"/>
    <col min="9735" max="9984" width="9.140625" style="38"/>
    <col min="9985" max="9985" width="5.7109375" style="38" customWidth="1"/>
    <col min="9986" max="9986" width="44.7109375" style="38" customWidth="1"/>
    <col min="9987" max="9987" width="5.7109375" style="38" customWidth="1"/>
    <col min="9988" max="9988" width="6.7109375" style="38" customWidth="1"/>
    <col min="9989" max="9989" width="8.7109375" style="38" customWidth="1"/>
    <col min="9990" max="9990" width="10.7109375" style="38" customWidth="1"/>
    <col min="9991" max="10240" width="9.140625" style="38"/>
    <col min="10241" max="10241" width="5.7109375" style="38" customWidth="1"/>
    <col min="10242" max="10242" width="44.7109375" style="38" customWidth="1"/>
    <col min="10243" max="10243" width="5.7109375" style="38" customWidth="1"/>
    <col min="10244" max="10244" width="6.7109375" style="38" customWidth="1"/>
    <col min="10245" max="10245" width="8.7109375" style="38" customWidth="1"/>
    <col min="10246" max="10246" width="10.7109375" style="38" customWidth="1"/>
    <col min="10247" max="10496" width="9.140625" style="38"/>
    <col min="10497" max="10497" width="5.7109375" style="38" customWidth="1"/>
    <col min="10498" max="10498" width="44.7109375" style="38" customWidth="1"/>
    <col min="10499" max="10499" width="5.7109375" style="38" customWidth="1"/>
    <col min="10500" max="10500" width="6.7109375" style="38" customWidth="1"/>
    <col min="10501" max="10501" width="8.7109375" style="38" customWidth="1"/>
    <col min="10502" max="10502" width="10.7109375" style="38" customWidth="1"/>
    <col min="10503" max="10752" width="9.140625" style="38"/>
    <col min="10753" max="10753" width="5.7109375" style="38" customWidth="1"/>
    <col min="10754" max="10754" width="44.7109375" style="38" customWidth="1"/>
    <col min="10755" max="10755" width="5.7109375" style="38" customWidth="1"/>
    <col min="10756" max="10756" width="6.7109375" style="38" customWidth="1"/>
    <col min="10757" max="10757" width="8.7109375" style="38" customWidth="1"/>
    <col min="10758" max="10758" width="10.7109375" style="38" customWidth="1"/>
    <col min="10759" max="11008" width="9.140625" style="38"/>
    <col min="11009" max="11009" width="5.7109375" style="38" customWidth="1"/>
    <col min="11010" max="11010" width="44.7109375" style="38" customWidth="1"/>
    <col min="11011" max="11011" width="5.7109375" style="38" customWidth="1"/>
    <col min="11012" max="11012" width="6.7109375" style="38" customWidth="1"/>
    <col min="11013" max="11013" width="8.7109375" style="38" customWidth="1"/>
    <col min="11014" max="11014" width="10.7109375" style="38" customWidth="1"/>
    <col min="11015" max="11264" width="9.140625" style="38"/>
    <col min="11265" max="11265" width="5.7109375" style="38" customWidth="1"/>
    <col min="11266" max="11266" width="44.7109375" style="38" customWidth="1"/>
    <col min="11267" max="11267" width="5.7109375" style="38" customWidth="1"/>
    <col min="11268" max="11268" width="6.7109375" style="38" customWidth="1"/>
    <col min="11269" max="11269" width="8.7109375" style="38" customWidth="1"/>
    <col min="11270" max="11270" width="10.7109375" style="38" customWidth="1"/>
    <col min="11271" max="11520" width="9.140625" style="38"/>
    <col min="11521" max="11521" width="5.7109375" style="38" customWidth="1"/>
    <col min="11522" max="11522" width="44.7109375" style="38" customWidth="1"/>
    <col min="11523" max="11523" width="5.7109375" style="38" customWidth="1"/>
    <col min="11524" max="11524" width="6.7109375" style="38" customWidth="1"/>
    <col min="11525" max="11525" width="8.7109375" style="38" customWidth="1"/>
    <col min="11526" max="11526" width="10.7109375" style="38" customWidth="1"/>
    <col min="11527" max="11776" width="9.140625" style="38"/>
    <col min="11777" max="11777" width="5.7109375" style="38" customWidth="1"/>
    <col min="11778" max="11778" width="44.7109375" style="38" customWidth="1"/>
    <col min="11779" max="11779" width="5.7109375" style="38" customWidth="1"/>
    <col min="11780" max="11780" width="6.7109375" style="38" customWidth="1"/>
    <col min="11781" max="11781" width="8.7109375" style="38" customWidth="1"/>
    <col min="11782" max="11782" width="10.7109375" style="38" customWidth="1"/>
    <col min="11783" max="12032" width="9.140625" style="38"/>
    <col min="12033" max="12033" width="5.7109375" style="38" customWidth="1"/>
    <col min="12034" max="12034" width="44.7109375" style="38" customWidth="1"/>
    <col min="12035" max="12035" width="5.7109375" style="38" customWidth="1"/>
    <col min="12036" max="12036" width="6.7109375" style="38" customWidth="1"/>
    <col min="12037" max="12037" width="8.7109375" style="38" customWidth="1"/>
    <col min="12038" max="12038" width="10.7109375" style="38" customWidth="1"/>
    <col min="12039" max="12288" width="9.140625" style="38"/>
    <col min="12289" max="12289" width="5.7109375" style="38" customWidth="1"/>
    <col min="12290" max="12290" width="44.7109375" style="38" customWidth="1"/>
    <col min="12291" max="12291" width="5.7109375" style="38" customWidth="1"/>
    <col min="12292" max="12292" width="6.7109375" style="38" customWidth="1"/>
    <col min="12293" max="12293" width="8.7109375" style="38" customWidth="1"/>
    <col min="12294" max="12294" width="10.7109375" style="38" customWidth="1"/>
    <col min="12295" max="12544" width="9.140625" style="38"/>
    <col min="12545" max="12545" width="5.7109375" style="38" customWidth="1"/>
    <col min="12546" max="12546" width="44.7109375" style="38" customWidth="1"/>
    <col min="12547" max="12547" width="5.7109375" style="38" customWidth="1"/>
    <col min="12548" max="12548" width="6.7109375" style="38" customWidth="1"/>
    <col min="12549" max="12549" width="8.7109375" style="38" customWidth="1"/>
    <col min="12550" max="12550" width="10.7109375" style="38" customWidth="1"/>
    <col min="12551" max="12800" width="9.140625" style="38"/>
    <col min="12801" max="12801" width="5.7109375" style="38" customWidth="1"/>
    <col min="12802" max="12802" width="44.7109375" style="38" customWidth="1"/>
    <col min="12803" max="12803" width="5.7109375" style="38" customWidth="1"/>
    <col min="12804" max="12804" width="6.7109375" style="38" customWidth="1"/>
    <col min="12805" max="12805" width="8.7109375" style="38" customWidth="1"/>
    <col min="12806" max="12806" width="10.7109375" style="38" customWidth="1"/>
    <col min="12807" max="13056" width="9.140625" style="38"/>
    <col min="13057" max="13057" width="5.7109375" style="38" customWidth="1"/>
    <col min="13058" max="13058" width="44.7109375" style="38" customWidth="1"/>
    <col min="13059" max="13059" width="5.7109375" style="38" customWidth="1"/>
    <col min="13060" max="13060" width="6.7109375" style="38" customWidth="1"/>
    <col min="13061" max="13061" width="8.7109375" style="38" customWidth="1"/>
    <col min="13062" max="13062" width="10.7109375" style="38" customWidth="1"/>
    <col min="13063" max="13312" width="9.140625" style="38"/>
    <col min="13313" max="13313" width="5.7109375" style="38" customWidth="1"/>
    <col min="13314" max="13314" width="44.7109375" style="38" customWidth="1"/>
    <col min="13315" max="13315" width="5.7109375" style="38" customWidth="1"/>
    <col min="13316" max="13316" width="6.7109375" style="38" customWidth="1"/>
    <col min="13317" max="13317" width="8.7109375" style="38" customWidth="1"/>
    <col min="13318" max="13318" width="10.7109375" style="38" customWidth="1"/>
    <col min="13319" max="13568" width="9.140625" style="38"/>
    <col min="13569" max="13569" width="5.7109375" style="38" customWidth="1"/>
    <col min="13570" max="13570" width="44.7109375" style="38" customWidth="1"/>
    <col min="13571" max="13571" width="5.7109375" style="38" customWidth="1"/>
    <col min="13572" max="13572" width="6.7109375" style="38" customWidth="1"/>
    <col min="13573" max="13573" width="8.7109375" style="38" customWidth="1"/>
    <col min="13574" max="13574" width="10.7109375" style="38" customWidth="1"/>
    <col min="13575" max="13824" width="9.140625" style="38"/>
    <col min="13825" max="13825" width="5.7109375" style="38" customWidth="1"/>
    <col min="13826" max="13826" width="44.7109375" style="38" customWidth="1"/>
    <col min="13827" max="13827" width="5.7109375" style="38" customWidth="1"/>
    <col min="13828" max="13828" width="6.7109375" style="38" customWidth="1"/>
    <col min="13829" max="13829" width="8.7109375" style="38" customWidth="1"/>
    <col min="13830" max="13830" width="10.7109375" style="38" customWidth="1"/>
    <col min="13831" max="14080" width="9.140625" style="38"/>
    <col min="14081" max="14081" width="5.7109375" style="38" customWidth="1"/>
    <col min="14082" max="14082" width="44.7109375" style="38" customWidth="1"/>
    <col min="14083" max="14083" width="5.7109375" style="38" customWidth="1"/>
    <col min="14084" max="14084" width="6.7109375" style="38" customWidth="1"/>
    <col min="14085" max="14085" width="8.7109375" style="38" customWidth="1"/>
    <col min="14086" max="14086" width="10.7109375" style="38" customWidth="1"/>
    <col min="14087" max="14336" width="9.140625" style="38"/>
    <col min="14337" max="14337" width="5.7109375" style="38" customWidth="1"/>
    <col min="14338" max="14338" width="44.7109375" style="38" customWidth="1"/>
    <col min="14339" max="14339" width="5.7109375" style="38" customWidth="1"/>
    <col min="14340" max="14340" width="6.7109375" style="38" customWidth="1"/>
    <col min="14341" max="14341" width="8.7109375" style="38" customWidth="1"/>
    <col min="14342" max="14342" width="10.7109375" style="38" customWidth="1"/>
    <col min="14343" max="14592" width="9.140625" style="38"/>
    <col min="14593" max="14593" width="5.7109375" style="38" customWidth="1"/>
    <col min="14594" max="14594" width="44.7109375" style="38" customWidth="1"/>
    <col min="14595" max="14595" width="5.7109375" style="38" customWidth="1"/>
    <col min="14596" max="14596" width="6.7109375" style="38" customWidth="1"/>
    <col min="14597" max="14597" width="8.7109375" style="38" customWidth="1"/>
    <col min="14598" max="14598" width="10.7109375" style="38" customWidth="1"/>
    <col min="14599" max="14848" width="9.140625" style="38"/>
    <col min="14849" max="14849" width="5.7109375" style="38" customWidth="1"/>
    <col min="14850" max="14850" width="44.7109375" style="38" customWidth="1"/>
    <col min="14851" max="14851" width="5.7109375" style="38" customWidth="1"/>
    <col min="14852" max="14852" width="6.7109375" style="38" customWidth="1"/>
    <col min="14853" max="14853" width="8.7109375" style="38" customWidth="1"/>
    <col min="14854" max="14854" width="10.7109375" style="38" customWidth="1"/>
    <col min="14855" max="15104" width="9.140625" style="38"/>
    <col min="15105" max="15105" width="5.7109375" style="38" customWidth="1"/>
    <col min="15106" max="15106" width="44.7109375" style="38" customWidth="1"/>
    <col min="15107" max="15107" width="5.7109375" style="38" customWidth="1"/>
    <col min="15108" max="15108" width="6.7109375" style="38" customWidth="1"/>
    <col min="15109" max="15109" width="8.7109375" style="38" customWidth="1"/>
    <col min="15110" max="15110" width="10.7109375" style="38" customWidth="1"/>
    <col min="15111" max="15360" width="9.140625" style="38"/>
    <col min="15361" max="15361" width="5.7109375" style="38" customWidth="1"/>
    <col min="15362" max="15362" width="44.7109375" style="38" customWidth="1"/>
    <col min="15363" max="15363" width="5.7109375" style="38" customWidth="1"/>
    <col min="15364" max="15364" width="6.7109375" style="38" customWidth="1"/>
    <col min="15365" max="15365" width="8.7109375" style="38" customWidth="1"/>
    <col min="15366" max="15366" width="10.7109375" style="38" customWidth="1"/>
    <col min="15367" max="15616" width="9.140625" style="38"/>
    <col min="15617" max="15617" width="5.7109375" style="38" customWidth="1"/>
    <col min="15618" max="15618" width="44.7109375" style="38" customWidth="1"/>
    <col min="15619" max="15619" width="5.7109375" style="38" customWidth="1"/>
    <col min="15620" max="15620" width="6.7109375" style="38" customWidth="1"/>
    <col min="15621" max="15621" width="8.7109375" style="38" customWidth="1"/>
    <col min="15622" max="15622" width="10.7109375" style="38" customWidth="1"/>
    <col min="15623" max="15872" width="9.140625" style="38"/>
    <col min="15873" max="15873" width="5.7109375" style="38" customWidth="1"/>
    <col min="15874" max="15874" width="44.7109375" style="38" customWidth="1"/>
    <col min="15875" max="15875" width="5.7109375" style="38" customWidth="1"/>
    <col min="15876" max="15876" width="6.7109375" style="38" customWidth="1"/>
    <col min="15877" max="15877" width="8.7109375" style="38" customWidth="1"/>
    <col min="15878" max="15878" width="10.7109375" style="38" customWidth="1"/>
    <col min="15879" max="16128" width="9.140625" style="38"/>
    <col min="16129" max="16129" width="5.7109375" style="38" customWidth="1"/>
    <col min="16130" max="16130" width="44.7109375" style="38" customWidth="1"/>
    <col min="16131" max="16131" width="5.7109375" style="38" customWidth="1"/>
    <col min="16132" max="16132" width="6.7109375" style="38" customWidth="1"/>
    <col min="16133" max="16133" width="8.7109375" style="38" customWidth="1"/>
    <col min="16134" max="16134" width="10.7109375" style="38" customWidth="1"/>
    <col min="16135" max="16384" width="9.140625" style="38"/>
  </cols>
  <sheetData>
    <row r="1" spans="1:7" x14ac:dyDescent="0.2">
      <c r="A1" s="33" t="s">
        <v>353</v>
      </c>
    </row>
    <row r="3" spans="1:7" x14ac:dyDescent="0.2">
      <c r="A3" s="33" t="s">
        <v>354</v>
      </c>
    </row>
    <row r="4" spans="1:7" x14ac:dyDescent="0.2">
      <c r="B4" s="33" t="s">
        <v>355</v>
      </c>
    </row>
    <row r="5" spans="1:7" s="37" customFormat="1" x14ac:dyDescent="0.2">
      <c r="A5" s="34"/>
      <c r="B5" s="39"/>
      <c r="C5" s="40"/>
      <c r="D5" s="41"/>
      <c r="E5" s="36"/>
      <c r="F5" s="36"/>
    </row>
    <row r="6" spans="1:7" x14ac:dyDescent="0.2">
      <c r="A6" s="42" t="s">
        <v>356</v>
      </c>
      <c r="B6" s="42" t="s">
        <v>28</v>
      </c>
      <c r="C6" s="43" t="s">
        <v>357</v>
      </c>
      <c r="D6" s="44" t="s">
        <v>30</v>
      </c>
      <c r="E6" s="44" t="s">
        <v>358</v>
      </c>
      <c r="F6" s="44" t="s">
        <v>359</v>
      </c>
    </row>
    <row r="7" spans="1:7" s="34" customFormat="1" x14ac:dyDescent="0.2">
      <c r="A7" s="45"/>
      <c r="B7" s="45"/>
      <c r="C7" s="46"/>
      <c r="D7" s="47"/>
      <c r="E7" s="47"/>
      <c r="F7" s="47"/>
      <c r="G7" s="48"/>
    </row>
    <row r="8" spans="1:7" x14ac:dyDescent="0.2">
      <c r="A8" s="49" t="s">
        <v>360</v>
      </c>
      <c r="B8" s="49" t="s">
        <v>347</v>
      </c>
      <c r="C8" s="50"/>
      <c r="D8" s="51"/>
      <c r="E8" s="51"/>
      <c r="F8" s="51"/>
    </row>
    <row r="10" spans="1:7" ht="60" x14ac:dyDescent="0.2">
      <c r="A10" s="52" t="s">
        <v>361</v>
      </c>
      <c r="B10" s="53" t="s">
        <v>362</v>
      </c>
      <c r="C10" s="35" t="s">
        <v>12</v>
      </c>
      <c r="D10" s="36">
        <v>152</v>
      </c>
      <c r="E10" s="232">
        <v>0</v>
      </c>
      <c r="F10" s="36">
        <f>D10*E10</f>
        <v>0</v>
      </c>
    </row>
    <row r="12" spans="1:7" ht="24" x14ac:dyDescent="0.2">
      <c r="A12" s="52" t="s">
        <v>363</v>
      </c>
      <c r="B12" s="53" t="s">
        <v>364</v>
      </c>
      <c r="C12" s="35" t="s">
        <v>26</v>
      </c>
      <c r="D12" s="36">
        <v>1</v>
      </c>
      <c r="E12" s="232">
        <v>0</v>
      </c>
      <c r="F12" s="36">
        <f>D12*E12</f>
        <v>0</v>
      </c>
    </row>
    <row r="14" spans="1:7" s="54" customFormat="1" ht="60" x14ac:dyDescent="0.2">
      <c r="A14" s="52" t="s">
        <v>365</v>
      </c>
      <c r="B14" s="53" t="s">
        <v>366</v>
      </c>
      <c r="C14" s="35" t="s">
        <v>26</v>
      </c>
      <c r="D14" s="36"/>
      <c r="E14" s="36"/>
      <c r="F14" s="36"/>
      <c r="G14" s="37"/>
    </row>
    <row r="16" spans="1:7" ht="36" x14ac:dyDescent="0.2">
      <c r="A16" s="52" t="s">
        <v>367</v>
      </c>
      <c r="B16" s="53" t="s">
        <v>368</v>
      </c>
      <c r="C16" s="35" t="s">
        <v>35</v>
      </c>
      <c r="D16" s="36">
        <v>1</v>
      </c>
      <c r="E16" s="232">
        <v>0</v>
      </c>
      <c r="F16" s="36">
        <f>D16*E16</f>
        <v>0</v>
      </c>
    </row>
    <row r="18" spans="1:6" ht="72" x14ac:dyDescent="0.2">
      <c r="A18" s="52" t="s">
        <v>369</v>
      </c>
      <c r="B18" s="53" t="s">
        <v>370</v>
      </c>
      <c r="C18" s="35" t="s">
        <v>191</v>
      </c>
    </row>
    <row r="20" spans="1:6" ht="48" x14ac:dyDescent="0.2">
      <c r="A20" s="52" t="s">
        <v>371</v>
      </c>
      <c r="B20" s="53" t="s">
        <v>372</v>
      </c>
      <c r="C20" s="35" t="s">
        <v>26</v>
      </c>
      <c r="D20" s="36">
        <v>1</v>
      </c>
      <c r="E20" s="232">
        <v>0</v>
      </c>
      <c r="F20" s="36">
        <f>D20*E20</f>
        <v>0</v>
      </c>
    </row>
    <row r="21" spans="1:6" x14ac:dyDescent="0.2">
      <c r="B21" s="53"/>
    </row>
    <row r="22" spans="1:6" ht="36" x14ac:dyDescent="0.2">
      <c r="A22" s="52" t="s">
        <v>373</v>
      </c>
      <c r="B22" s="53" t="s">
        <v>374</v>
      </c>
      <c r="C22" s="35" t="s">
        <v>375</v>
      </c>
      <c r="D22" s="36">
        <v>8</v>
      </c>
      <c r="E22" s="232">
        <v>0</v>
      </c>
      <c r="F22" s="36">
        <f>D22*E22</f>
        <v>0</v>
      </c>
    </row>
    <row r="24" spans="1:6" ht="48" x14ac:dyDescent="0.2">
      <c r="A24" s="52" t="s">
        <v>376</v>
      </c>
      <c r="B24" s="53" t="s">
        <v>377</v>
      </c>
      <c r="C24" s="35" t="s">
        <v>375</v>
      </c>
      <c r="D24" s="36">
        <v>9</v>
      </c>
      <c r="E24" s="232">
        <v>0</v>
      </c>
      <c r="F24" s="36">
        <f>D24*E24</f>
        <v>0</v>
      </c>
    </row>
    <row r="26" spans="1:6" ht="24" x14ac:dyDescent="0.2">
      <c r="A26" s="52" t="s">
        <v>378</v>
      </c>
      <c r="B26" s="53" t="s">
        <v>379</v>
      </c>
      <c r="C26" s="35" t="s">
        <v>375</v>
      </c>
      <c r="D26" s="36">
        <v>8</v>
      </c>
      <c r="E26" s="232">
        <v>0</v>
      </c>
      <c r="F26" s="36">
        <f>D26*E26</f>
        <v>0</v>
      </c>
    </row>
    <row r="28" spans="1:6" x14ac:dyDescent="0.2">
      <c r="A28" s="52" t="s">
        <v>380</v>
      </c>
      <c r="B28" s="53" t="s">
        <v>381</v>
      </c>
      <c r="C28" s="35" t="s">
        <v>26</v>
      </c>
      <c r="D28" s="36">
        <v>1</v>
      </c>
      <c r="E28" s="232">
        <v>0</v>
      </c>
      <c r="F28" s="36">
        <f>D28*E28</f>
        <v>0</v>
      </c>
    </row>
    <row r="30" spans="1:6" ht="48" x14ac:dyDescent="0.2">
      <c r="A30" s="52" t="s">
        <v>382</v>
      </c>
      <c r="B30" s="53" t="s">
        <v>383</v>
      </c>
      <c r="C30" s="35" t="s">
        <v>26</v>
      </c>
    </row>
    <row r="32" spans="1:6" ht="12.75" thickBot="1" x14ac:dyDescent="0.25">
      <c r="A32" s="55"/>
      <c r="B32" s="56" t="s">
        <v>347</v>
      </c>
      <c r="C32" s="57"/>
      <c r="D32" s="58"/>
      <c r="E32" s="58" t="s">
        <v>384</v>
      </c>
      <c r="F32" s="58">
        <f>SUM(F10:F31)</f>
        <v>0</v>
      </c>
    </row>
    <row r="33" ht="12.75" thickTop="1" x14ac:dyDescent="0.2"/>
  </sheetData>
  <sheetProtection algorithmName="SHA-512" hashValue="uvNJ58w6JSQMVn+mfkm3sN9BZeXiXe3+Mz5Hk/d/izUlyZnaoZcVE5gmpDjzyZv7YwjX+13sAzaWpaEPTDeRRw==" saltValue="4PZ71dUw0k8oU13iS4QH/w==" spinCount="100000" sheet="1"/>
  <pageMargins left="1.1811023622047245" right="0.74803149606299213" top="0.98425196850393704" bottom="0.98425196850393704" header="0.51181102362204722" footer="0.51181102362204722"/>
  <pageSetup paperSize="9" orientation="portrait" r:id="rId1"/>
  <headerFooter>
    <oddHeader>&amp;L&amp;"Arial,Krepko"&amp;12 2.4.4  Popis del&amp;R&amp;6&amp;G</oddHeader>
    <oddFooter>&amp;L&amp;"Frutiger,Normal"&amp;8&amp;F&amp;C&amp;"Frutiger,Normal"&amp;8&amp;A&amp;R&amp;"Frutiger,Normal"&amp;8Stran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263"/>
  <sheetViews>
    <sheetView view="pageBreakPreview" topLeftCell="A209" zoomScaleNormal="100" zoomScaleSheetLayoutView="100" workbookViewId="0">
      <selection activeCell="F251" sqref="F251"/>
    </sheetView>
  </sheetViews>
  <sheetFormatPr defaultRowHeight="12" x14ac:dyDescent="0.2"/>
  <cols>
    <col min="1" max="1" width="5.7109375" style="234" customWidth="1"/>
    <col min="2" max="2" width="44.7109375" style="234" customWidth="1"/>
    <col min="3" max="3" width="5.7109375" style="235" customWidth="1"/>
    <col min="4" max="4" width="6.7109375" style="236" customWidth="1"/>
    <col min="5" max="5" width="8.7109375" style="236" customWidth="1"/>
    <col min="6" max="6" width="10.7109375" style="236" customWidth="1"/>
    <col min="7" max="7" width="9.140625" style="237"/>
    <col min="8" max="256" width="9.140625" style="243"/>
    <col min="257" max="257" width="5.7109375" style="243" customWidth="1"/>
    <col min="258" max="258" width="44.7109375" style="243" customWidth="1"/>
    <col min="259" max="259" width="5.7109375" style="243" customWidth="1"/>
    <col min="260" max="260" width="6.7109375" style="243" customWidth="1"/>
    <col min="261" max="261" width="8.7109375" style="243" customWidth="1"/>
    <col min="262" max="262" width="10.7109375" style="243" customWidth="1"/>
    <col min="263" max="512" width="9.140625" style="243"/>
    <col min="513" max="513" width="5.7109375" style="243" customWidth="1"/>
    <col min="514" max="514" width="44.7109375" style="243" customWidth="1"/>
    <col min="515" max="515" width="5.7109375" style="243" customWidth="1"/>
    <col min="516" max="516" width="6.7109375" style="243" customWidth="1"/>
    <col min="517" max="517" width="8.7109375" style="243" customWidth="1"/>
    <col min="518" max="518" width="10.7109375" style="243" customWidth="1"/>
    <col min="519" max="768" width="9.140625" style="243"/>
    <col min="769" max="769" width="5.7109375" style="243" customWidth="1"/>
    <col min="770" max="770" width="44.7109375" style="243" customWidth="1"/>
    <col min="771" max="771" width="5.7109375" style="243" customWidth="1"/>
    <col min="772" max="772" width="6.7109375" style="243" customWidth="1"/>
    <col min="773" max="773" width="8.7109375" style="243" customWidth="1"/>
    <col min="774" max="774" width="10.7109375" style="243" customWidth="1"/>
    <col min="775" max="1024" width="9.140625" style="243"/>
    <col min="1025" max="1025" width="5.7109375" style="243" customWidth="1"/>
    <col min="1026" max="1026" width="44.7109375" style="243" customWidth="1"/>
    <col min="1027" max="1027" width="5.7109375" style="243" customWidth="1"/>
    <col min="1028" max="1028" width="6.7109375" style="243" customWidth="1"/>
    <col min="1029" max="1029" width="8.7109375" style="243" customWidth="1"/>
    <col min="1030" max="1030" width="10.7109375" style="243" customWidth="1"/>
    <col min="1031" max="1280" width="9.140625" style="243"/>
    <col min="1281" max="1281" width="5.7109375" style="243" customWidth="1"/>
    <col min="1282" max="1282" width="44.7109375" style="243" customWidth="1"/>
    <col min="1283" max="1283" width="5.7109375" style="243" customWidth="1"/>
    <col min="1284" max="1284" width="6.7109375" style="243" customWidth="1"/>
    <col min="1285" max="1285" width="8.7109375" style="243" customWidth="1"/>
    <col min="1286" max="1286" width="10.7109375" style="243" customWidth="1"/>
    <col min="1287" max="1536" width="9.140625" style="243"/>
    <col min="1537" max="1537" width="5.7109375" style="243" customWidth="1"/>
    <col min="1538" max="1538" width="44.7109375" style="243" customWidth="1"/>
    <col min="1539" max="1539" width="5.7109375" style="243" customWidth="1"/>
    <col min="1540" max="1540" width="6.7109375" style="243" customWidth="1"/>
    <col min="1541" max="1541" width="8.7109375" style="243" customWidth="1"/>
    <col min="1542" max="1542" width="10.7109375" style="243" customWidth="1"/>
    <col min="1543" max="1792" width="9.140625" style="243"/>
    <col min="1793" max="1793" width="5.7109375" style="243" customWidth="1"/>
    <col min="1794" max="1794" width="44.7109375" style="243" customWidth="1"/>
    <col min="1795" max="1795" width="5.7109375" style="243" customWidth="1"/>
    <col min="1796" max="1796" width="6.7109375" style="243" customWidth="1"/>
    <col min="1797" max="1797" width="8.7109375" style="243" customWidth="1"/>
    <col min="1798" max="1798" width="10.7109375" style="243" customWidth="1"/>
    <col min="1799" max="2048" width="9.140625" style="243"/>
    <col min="2049" max="2049" width="5.7109375" style="243" customWidth="1"/>
    <col min="2050" max="2050" width="44.7109375" style="243" customWidth="1"/>
    <col min="2051" max="2051" width="5.7109375" style="243" customWidth="1"/>
    <col min="2052" max="2052" width="6.7109375" style="243" customWidth="1"/>
    <col min="2053" max="2053" width="8.7109375" style="243" customWidth="1"/>
    <col min="2054" max="2054" width="10.7109375" style="243" customWidth="1"/>
    <col min="2055" max="2304" width="9.140625" style="243"/>
    <col min="2305" max="2305" width="5.7109375" style="243" customWidth="1"/>
    <col min="2306" max="2306" width="44.7109375" style="243" customWidth="1"/>
    <col min="2307" max="2307" width="5.7109375" style="243" customWidth="1"/>
    <col min="2308" max="2308" width="6.7109375" style="243" customWidth="1"/>
    <col min="2309" max="2309" width="8.7109375" style="243" customWidth="1"/>
    <col min="2310" max="2310" width="10.7109375" style="243" customWidth="1"/>
    <col min="2311" max="2560" width="9.140625" style="243"/>
    <col min="2561" max="2561" width="5.7109375" style="243" customWidth="1"/>
    <col min="2562" max="2562" width="44.7109375" style="243" customWidth="1"/>
    <col min="2563" max="2563" width="5.7109375" style="243" customWidth="1"/>
    <col min="2564" max="2564" width="6.7109375" style="243" customWidth="1"/>
    <col min="2565" max="2565" width="8.7109375" style="243" customWidth="1"/>
    <col min="2566" max="2566" width="10.7109375" style="243" customWidth="1"/>
    <col min="2567" max="2816" width="9.140625" style="243"/>
    <col min="2817" max="2817" width="5.7109375" style="243" customWidth="1"/>
    <col min="2818" max="2818" width="44.7109375" style="243" customWidth="1"/>
    <col min="2819" max="2819" width="5.7109375" style="243" customWidth="1"/>
    <col min="2820" max="2820" width="6.7109375" style="243" customWidth="1"/>
    <col min="2821" max="2821" width="8.7109375" style="243" customWidth="1"/>
    <col min="2822" max="2822" width="10.7109375" style="243" customWidth="1"/>
    <col min="2823" max="3072" width="9.140625" style="243"/>
    <col min="3073" max="3073" width="5.7109375" style="243" customWidth="1"/>
    <col min="3074" max="3074" width="44.7109375" style="243" customWidth="1"/>
    <col min="3075" max="3075" width="5.7109375" style="243" customWidth="1"/>
    <col min="3076" max="3076" width="6.7109375" style="243" customWidth="1"/>
    <col min="3077" max="3077" width="8.7109375" style="243" customWidth="1"/>
    <col min="3078" max="3078" width="10.7109375" style="243" customWidth="1"/>
    <col min="3079" max="3328" width="9.140625" style="243"/>
    <col min="3329" max="3329" width="5.7109375" style="243" customWidth="1"/>
    <col min="3330" max="3330" width="44.7109375" style="243" customWidth="1"/>
    <col min="3331" max="3331" width="5.7109375" style="243" customWidth="1"/>
    <col min="3332" max="3332" width="6.7109375" style="243" customWidth="1"/>
    <col min="3333" max="3333" width="8.7109375" style="243" customWidth="1"/>
    <col min="3334" max="3334" width="10.7109375" style="243" customWidth="1"/>
    <col min="3335" max="3584" width="9.140625" style="243"/>
    <col min="3585" max="3585" width="5.7109375" style="243" customWidth="1"/>
    <col min="3586" max="3586" width="44.7109375" style="243" customWidth="1"/>
    <col min="3587" max="3587" width="5.7109375" style="243" customWidth="1"/>
    <col min="3588" max="3588" width="6.7109375" style="243" customWidth="1"/>
    <col min="3589" max="3589" width="8.7109375" style="243" customWidth="1"/>
    <col min="3590" max="3590" width="10.7109375" style="243" customWidth="1"/>
    <col min="3591" max="3840" width="9.140625" style="243"/>
    <col min="3841" max="3841" width="5.7109375" style="243" customWidth="1"/>
    <col min="3842" max="3842" width="44.7109375" style="243" customWidth="1"/>
    <col min="3843" max="3843" width="5.7109375" style="243" customWidth="1"/>
    <col min="3844" max="3844" width="6.7109375" style="243" customWidth="1"/>
    <col min="3845" max="3845" width="8.7109375" style="243" customWidth="1"/>
    <col min="3846" max="3846" width="10.7109375" style="243" customWidth="1"/>
    <col min="3847" max="4096" width="9.140625" style="243"/>
    <col min="4097" max="4097" width="5.7109375" style="243" customWidth="1"/>
    <col min="4098" max="4098" width="44.7109375" style="243" customWidth="1"/>
    <col min="4099" max="4099" width="5.7109375" style="243" customWidth="1"/>
    <col min="4100" max="4100" width="6.7109375" style="243" customWidth="1"/>
    <col min="4101" max="4101" width="8.7109375" style="243" customWidth="1"/>
    <col min="4102" max="4102" width="10.7109375" style="243" customWidth="1"/>
    <col min="4103" max="4352" width="9.140625" style="243"/>
    <col min="4353" max="4353" width="5.7109375" style="243" customWidth="1"/>
    <col min="4354" max="4354" width="44.7109375" style="243" customWidth="1"/>
    <col min="4355" max="4355" width="5.7109375" style="243" customWidth="1"/>
    <col min="4356" max="4356" width="6.7109375" style="243" customWidth="1"/>
    <col min="4357" max="4357" width="8.7109375" style="243" customWidth="1"/>
    <col min="4358" max="4358" width="10.7109375" style="243" customWidth="1"/>
    <col min="4359" max="4608" width="9.140625" style="243"/>
    <col min="4609" max="4609" width="5.7109375" style="243" customWidth="1"/>
    <col min="4610" max="4610" width="44.7109375" style="243" customWidth="1"/>
    <col min="4611" max="4611" width="5.7109375" style="243" customWidth="1"/>
    <col min="4612" max="4612" width="6.7109375" style="243" customWidth="1"/>
    <col min="4613" max="4613" width="8.7109375" style="243" customWidth="1"/>
    <col min="4614" max="4614" width="10.7109375" style="243" customWidth="1"/>
    <col min="4615" max="4864" width="9.140625" style="243"/>
    <col min="4865" max="4865" width="5.7109375" style="243" customWidth="1"/>
    <col min="4866" max="4866" width="44.7109375" style="243" customWidth="1"/>
    <col min="4867" max="4867" width="5.7109375" style="243" customWidth="1"/>
    <col min="4868" max="4868" width="6.7109375" style="243" customWidth="1"/>
    <col min="4869" max="4869" width="8.7109375" style="243" customWidth="1"/>
    <col min="4870" max="4870" width="10.7109375" style="243" customWidth="1"/>
    <col min="4871" max="5120" width="9.140625" style="243"/>
    <col min="5121" max="5121" width="5.7109375" style="243" customWidth="1"/>
    <col min="5122" max="5122" width="44.7109375" style="243" customWidth="1"/>
    <col min="5123" max="5123" width="5.7109375" style="243" customWidth="1"/>
    <col min="5124" max="5124" width="6.7109375" style="243" customWidth="1"/>
    <col min="5125" max="5125" width="8.7109375" style="243" customWidth="1"/>
    <col min="5126" max="5126" width="10.7109375" style="243" customWidth="1"/>
    <col min="5127" max="5376" width="9.140625" style="243"/>
    <col min="5377" max="5377" width="5.7109375" style="243" customWidth="1"/>
    <col min="5378" max="5378" width="44.7109375" style="243" customWidth="1"/>
    <col min="5379" max="5379" width="5.7109375" style="243" customWidth="1"/>
    <col min="5380" max="5380" width="6.7109375" style="243" customWidth="1"/>
    <col min="5381" max="5381" width="8.7109375" style="243" customWidth="1"/>
    <col min="5382" max="5382" width="10.7109375" style="243" customWidth="1"/>
    <col min="5383" max="5632" width="9.140625" style="243"/>
    <col min="5633" max="5633" width="5.7109375" style="243" customWidth="1"/>
    <col min="5634" max="5634" width="44.7109375" style="243" customWidth="1"/>
    <col min="5635" max="5635" width="5.7109375" style="243" customWidth="1"/>
    <col min="5636" max="5636" width="6.7109375" style="243" customWidth="1"/>
    <col min="5637" max="5637" width="8.7109375" style="243" customWidth="1"/>
    <col min="5638" max="5638" width="10.7109375" style="243" customWidth="1"/>
    <col min="5639" max="5888" width="9.140625" style="243"/>
    <col min="5889" max="5889" width="5.7109375" style="243" customWidth="1"/>
    <col min="5890" max="5890" width="44.7109375" style="243" customWidth="1"/>
    <col min="5891" max="5891" width="5.7109375" style="243" customWidth="1"/>
    <col min="5892" max="5892" width="6.7109375" style="243" customWidth="1"/>
    <col min="5893" max="5893" width="8.7109375" style="243" customWidth="1"/>
    <col min="5894" max="5894" width="10.7109375" style="243" customWidth="1"/>
    <col min="5895" max="6144" width="9.140625" style="243"/>
    <col min="6145" max="6145" width="5.7109375" style="243" customWidth="1"/>
    <col min="6146" max="6146" width="44.7109375" style="243" customWidth="1"/>
    <col min="6147" max="6147" width="5.7109375" style="243" customWidth="1"/>
    <col min="6148" max="6148" width="6.7109375" style="243" customWidth="1"/>
    <col min="6149" max="6149" width="8.7109375" style="243" customWidth="1"/>
    <col min="6150" max="6150" width="10.7109375" style="243" customWidth="1"/>
    <col min="6151" max="6400" width="9.140625" style="243"/>
    <col min="6401" max="6401" width="5.7109375" style="243" customWidth="1"/>
    <col min="6402" max="6402" width="44.7109375" style="243" customWidth="1"/>
    <col min="6403" max="6403" width="5.7109375" style="243" customWidth="1"/>
    <col min="6404" max="6404" width="6.7109375" style="243" customWidth="1"/>
    <col min="6405" max="6405" width="8.7109375" style="243" customWidth="1"/>
    <col min="6406" max="6406" width="10.7109375" style="243" customWidth="1"/>
    <col min="6407" max="6656" width="9.140625" style="243"/>
    <col min="6657" max="6657" width="5.7109375" style="243" customWidth="1"/>
    <col min="6658" max="6658" width="44.7109375" style="243" customWidth="1"/>
    <col min="6659" max="6659" width="5.7109375" style="243" customWidth="1"/>
    <col min="6660" max="6660" width="6.7109375" style="243" customWidth="1"/>
    <col min="6661" max="6661" width="8.7109375" style="243" customWidth="1"/>
    <col min="6662" max="6662" width="10.7109375" style="243" customWidth="1"/>
    <col min="6663" max="6912" width="9.140625" style="243"/>
    <col min="6913" max="6913" width="5.7109375" style="243" customWidth="1"/>
    <col min="6914" max="6914" width="44.7109375" style="243" customWidth="1"/>
    <col min="6915" max="6915" width="5.7109375" style="243" customWidth="1"/>
    <col min="6916" max="6916" width="6.7109375" style="243" customWidth="1"/>
    <col min="6917" max="6917" width="8.7109375" style="243" customWidth="1"/>
    <col min="6918" max="6918" width="10.7109375" style="243" customWidth="1"/>
    <col min="6919" max="7168" width="9.140625" style="243"/>
    <col min="7169" max="7169" width="5.7109375" style="243" customWidth="1"/>
    <col min="7170" max="7170" width="44.7109375" style="243" customWidth="1"/>
    <col min="7171" max="7171" width="5.7109375" style="243" customWidth="1"/>
    <col min="7172" max="7172" width="6.7109375" style="243" customWidth="1"/>
    <col min="7173" max="7173" width="8.7109375" style="243" customWidth="1"/>
    <col min="7174" max="7174" width="10.7109375" style="243" customWidth="1"/>
    <col min="7175" max="7424" width="9.140625" style="243"/>
    <col min="7425" max="7425" width="5.7109375" style="243" customWidth="1"/>
    <col min="7426" max="7426" width="44.7109375" style="243" customWidth="1"/>
    <col min="7427" max="7427" width="5.7109375" style="243" customWidth="1"/>
    <col min="7428" max="7428" width="6.7109375" style="243" customWidth="1"/>
    <col min="7429" max="7429" width="8.7109375" style="243" customWidth="1"/>
    <col min="7430" max="7430" width="10.7109375" style="243" customWidth="1"/>
    <col min="7431" max="7680" width="9.140625" style="243"/>
    <col min="7681" max="7681" width="5.7109375" style="243" customWidth="1"/>
    <col min="7682" max="7682" width="44.7109375" style="243" customWidth="1"/>
    <col min="7683" max="7683" width="5.7109375" style="243" customWidth="1"/>
    <col min="7684" max="7684" width="6.7109375" style="243" customWidth="1"/>
    <col min="7685" max="7685" width="8.7109375" style="243" customWidth="1"/>
    <col min="7686" max="7686" width="10.7109375" style="243" customWidth="1"/>
    <col min="7687" max="7936" width="9.140625" style="243"/>
    <col min="7937" max="7937" width="5.7109375" style="243" customWidth="1"/>
    <col min="7938" max="7938" width="44.7109375" style="243" customWidth="1"/>
    <col min="7939" max="7939" width="5.7109375" style="243" customWidth="1"/>
    <col min="7940" max="7940" width="6.7109375" style="243" customWidth="1"/>
    <col min="7941" max="7941" width="8.7109375" style="243" customWidth="1"/>
    <col min="7942" max="7942" width="10.7109375" style="243" customWidth="1"/>
    <col min="7943" max="8192" width="9.140625" style="243"/>
    <col min="8193" max="8193" width="5.7109375" style="243" customWidth="1"/>
    <col min="8194" max="8194" width="44.7109375" style="243" customWidth="1"/>
    <col min="8195" max="8195" width="5.7109375" style="243" customWidth="1"/>
    <col min="8196" max="8196" width="6.7109375" style="243" customWidth="1"/>
    <col min="8197" max="8197" width="8.7109375" style="243" customWidth="1"/>
    <col min="8198" max="8198" width="10.7109375" style="243" customWidth="1"/>
    <col min="8199" max="8448" width="9.140625" style="243"/>
    <col min="8449" max="8449" width="5.7109375" style="243" customWidth="1"/>
    <col min="8450" max="8450" width="44.7109375" style="243" customWidth="1"/>
    <col min="8451" max="8451" width="5.7109375" style="243" customWidth="1"/>
    <col min="8452" max="8452" width="6.7109375" style="243" customWidth="1"/>
    <col min="8453" max="8453" width="8.7109375" style="243" customWidth="1"/>
    <col min="8454" max="8454" width="10.7109375" style="243" customWidth="1"/>
    <col min="8455" max="8704" width="9.140625" style="243"/>
    <col min="8705" max="8705" width="5.7109375" style="243" customWidth="1"/>
    <col min="8706" max="8706" width="44.7109375" style="243" customWidth="1"/>
    <col min="8707" max="8707" width="5.7109375" style="243" customWidth="1"/>
    <col min="8708" max="8708" width="6.7109375" style="243" customWidth="1"/>
    <col min="8709" max="8709" width="8.7109375" style="243" customWidth="1"/>
    <col min="8710" max="8710" width="10.7109375" style="243" customWidth="1"/>
    <col min="8711" max="8960" width="9.140625" style="243"/>
    <col min="8961" max="8961" width="5.7109375" style="243" customWidth="1"/>
    <col min="8962" max="8962" width="44.7109375" style="243" customWidth="1"/>
    <col min="8963" max="8963" width="5.7109375" style="243" customWidth="1"/>
    <col min="8964" max="8964" width="6.7109375" style="243" customWidth="1"/>
    <col min="8965" max="8965" width="8.7109375" style="243" customWidth="1"/>
    <col min="8966" max="8966" width="10.7109375" style="243" customWidth="1"/>
    <col min="8967" max="9216" width="9.140625" style="243"/>
    <col min="9217" max="9217" width="5.7109375" style="243" customWidth="1"/>
    <col min="9218" max="9218" width="44.7109375" style="243" customWidth="1"/>
    <col min="9219" max="9219" width="5.7109375" style="243" customWidth="1"/>
    <col min="9220" max="9220" width="6.7109375" style="243" customWidth="1"/>
    <col min="9221" max="9221" width="8.7109375" style="243" customWidth="1"/>
    <col min="9222" max="9222" width="10.7109375" style="243" customWidth="1"/>
    <col min="9223" max="9472" width="9.140625" style="243"/>
    <col min="9473" max="9473" width="5.7109375" style="243" customWidth="1"/>
    <col min="9474" max="9474" width="44.7109375" style="243" customWidth="1"/>
    <col min="9475" max="9475" width="5.7109375" style="243" customWidth="1"/>
    <col min="9476" max="9476" width="6.7109375" style="243" customWidth="1"/>
    <col min="9477" max="9477" width="8.7109375" style="243" customWidth="1"/>
    <col min="9478" max="9478" width="10.7109375" style="243" customWidth="1"/>
    <col min="9479" max="9728" width="9.140625" style="243"/>
    <col min="9729" max="9729" width="5.7109375" style="243" customWidth="1"/>
    <col min="9730" max="9730" width="44.7109375" style="243" customWidth="1"/>
    <col min="9731" max="9731" width="5.7109375" style="243" customWidth="1"/>
    <col min="9732" max="9732" width="6.7109375" style="243" customWidth="1"/>
    <col min="9733" max="9733" width="8.7109375" style="243" customWidth="1"/>
    <col min="9734" max="9734" width="10.7109375" style="243" customWidth="1"/>
    <col min="9735" max="9984" width="9.140625" style="243"/>
    <col min="9985" max="9985" width="5.7109375" style="243" customWidth="1"/>
    <col min="9986" max="9986" width="44.7109375" style="243" customWidth="1"/>
    <col min="9987" max="9987" width="5.7109375" style="243" customWidth="1"/>
    <col min="9988" max="9988" width="6.7109375" style="243" customWidth="1"/>
    <col min="9989" max="9989" width="8.7109375" style="243" customWidth="1"/>
    <col min="9990" max="9990" width="10.7109375" style="243" customWidth="1"/>
    <col min="9991" max="10240" width="9.140625" style="243"/>
    <col min="10241" max="10241" width="5.7109375" style="243" customWidth="1"/>
    <col min="10242" max="10242" width="44.7109375" style="243" customWidth="1"/>
    <col min="10243" max="10243" width="5.7109375" style="243" customWidth="1"/>
    <col min="10244" max="10244" width="6.7109375" style="243" customWidth="1"/>
    <col min="10245" max="10245" width="8.7109375" style="243" customWidth="1"/>
    <col min="10246" max="10246" width="10.7109375" style="243" customWidth="1"/>
    <col min="10247" max="10496" width="9.140625" style="243"/>
    <col min="10497" max="10497" width="5.7109375" style="243" customWidth="1"/>
    <col min="10498" max="10498" width="44.7109375" style="243" customWidth="1"/>
    <col min="10499" max="10499" width="5.7109375" style="243" customWidth="1"/>
    <col min="10500" max="10500" width="6.7109375" style="243" customWidth="1"/>
    <col min="10501" max="10501" width="8.7109375" style="243" customWidth="1"/>
    <col min="10502" max="10502" width="10.7109375" style="243" customWidth="1"/>
    <col min="10503" max="10752" width="9.140625" style="243"/>
    <col min="10753" max="10753" width="5.7109375" style="243" customWidth="1"/>
    <col min="10754" max="10754" width="44.7109375" style="243" customWidth="1"/>
    <col min="10755" max="10755" width="5.7109375" style="243" customWidth="1"/>
    <col min="10756" max="10756" width="6.7109375" style="243" customWidth="1"/>
    <col min="10757" max="10757" width="8.7109375" style="243" customWidth="1"/>
    <col min="10758" max="10758" width="10.7109375" style="243" customWidth="1"/>
    <col min="10759" max="11008" width="9.140625" style="243"/>
    <col min="11009" max="11009" width="5.7109375" style="243" customWidth="1"/>
    <col min="11010" max="11010" width="44.7109375" style="243" customWidth="1"/>
    <col min="11011" max="11011" width="5.7109375" style="243" customWidth="1"/>
    <col min="11012" max="11012" width="6.7109375" style="243" customWidth="1"/>
    <col min="11013" max="11013" width="8.7109375" style="243" customWidth="1"/>
    <col min="11014" max="11014" width="10.7109375" style="243" customWidth="1"/>
    <col min="11015" max="11264" width="9.140625" style="243"/>
    <col min="11265" max="11265" width="5.7109375" style="243" customWidth="1"/>
    <col min="11266" max="11266" width="44.7109375" style="243" customWidth="1"/>
    <col min="11267" max="11267" width="5.7109375" style="243" customWidth="1"/>
    <col min="11268" max="11268" width="6.7109375" style="243" customWidth="1"/>
    <col min="11269" max="11269" width="8.7109375" style="243" customWidth="1"/>
    <col min="11270" max="11270" width="10.7109375" style="243" customWidth="1"/>
    <col min="11271" max="11520" width="9.140625" style="243"/>
    <col min="11521" max="11521" width="5.7109375" style="243" customWidth="1"/>
    <col min="11522" max="11522" width="44.7109375" style="243" customWidth="1"/>
    <col min="11523" max="11523" width="5.7109375" style="243" customWidth="1"/>
    <col min="11524" max="11524" width="6.7109375" style="243" customWidth="1"/>
    <col min="11525" max="11525" width="8.7109375" style="243" customWidth="1"/>
    <col min="11526" max="11526" width="10.7109375" style="243" customWidth="1"/>
    <col min="11527" max="11776" width="9.140625" style="243"/>
    <col min="11777" max="11777" width="5.7109375" style="243" customWidth="1"/>
    <col min="11778" max="11778" width="44.7109375" style="243" customWidth="1"/>
    <col min="11779" max="11779" width="5.7109375" style="243" customWidth="1"/>
    <col min="11780" max="11780" width="6.7109375" style="243" customWidth="1"/>
    <col min="11781" max="11781" width="8.7109375" style="243" customWidth="1"/>
    <col min="11782" max="11782" width="10.7109375" style="243" customWidth="1"/>
    <col min="11783" max="12032" width="9.140625" style="243"/>
    <col min="12033" max="12033" width="5.7109375" style="243" customWidth="1"/>
    <col min="12034" max="12034" width="44.7109375" style="243" customWidth="1"/>
    <col min="12035" max="12035" width="5.7109375" style="243" customWidth="1"/>
    <col min="12036" max="12036" width="6.7109375" style="243" customWidth="1"/>
    <col min="12037" max="12037" width="8.7109375" style="243" customWidth="1"/>
    <col min="12038" max="12038" width="10.7109375" style="243" customWidth="1"/>
    <col min="12039" max="12288" width="9.140625" style="243"/>
    <col min="12289" max="12289" width="5.7109375" style="243" customWidth="1"/>
    <col min="12290" max="12290" width="44.7109375" style="243" customWidth="1"/>
    <col min="12291" max="12291" width="5.7109375" style="243" customWidth="1"/>
    <col min="12292" max="12292" width="6.7109375" style="243" customWidth="1"/>
    <col min="12293" max="12293" width="8.7109375" style="243" customWidth="1"/>
    <col min="12294" max="12294" width="10.7109375" style="243" customWidth="1"/>
    <col min="12295" max="12544" width="9.140625" style="243"/>
    <col min="12545" max="12545" width="5.7109375" style="243" customWidth="1"/>
    <col min="12546" max="12546" width="44.7109375" style="243" customWidth="1"/>
    <col min="12547" max="12547" width="5.7109375" style="243" customWidth="1"/>
    <col min="12548" max="12548" width="6.7109375" style="243" customWidth="1"/>
    <col min="12549" max="12549" width="8.7109375" style="243" customWidth="1"/>
    <col min="12550" max="12550" width="10.7109375" style="243" customWidth="1"/>
    <col min="12551" max="12800" width="9.140625" style="243"/>
    <col min="12801" max="12801" width="5.7109375" style="243" customWidth="1"/>
    <col min="12802" max="12802" width="44.7109375" style="243" customWidth="1"/>
    <col min="12803" max="12803" width="5.7109375" style="243" customWidth="1"/>
    <col min="12804" max="12804" width="6.7109375" style="243" customWidth="1"/>
    <col min="12805" max="12805" width="8.7109375" style="243" customWidth="1"/>
    <col min="12806" max="12806" width="10.7109375" style="243" customWidth="1"/>
    <col min="12807" max="13056" width="9.140625" style="243"/>
    <col min="13057" max="13057" width="5.7109375" style="243" customWidth="1"/>
    <col min="13058" max="13058" width="44.7109375" style="243" customWidth="1"/>
    <col min="13059" max="13059" width="5.7109375" style="243" customWidth="1"/>
    <col min="13060" max="13060" width="6.7109375" style="243" customWidth="1"/>
    <col min="13061" max="13061" width="8.7109375" style="243" customWidth="1"/>
    <col min="13062" max="13062" width="10.7109375" style="243" customWidth="1"/>
    <col min="13063" max="13312" width="9.140625" style="243"/>
    <col min="13313" max="13313" width="5.7109375" style="243" customWidth="1"/>
    <col min="13314" max="13314" width="44.7109375" style="243" customWidth="1"/>
    <col min="13315" max="13315" width="5.7109375" style="243" customWidth="1"/>
    <col min="13316" max="13316" width="6.7109375" style="243" customWidth="1"/>
    <col min="13317" max="13317" width="8.7109375" style="243" customWidth="1"/>
    <col min="13318" max="13318" width="10.7109375" style="243" customWidth="1"/>
    <col min="13319" max="13568" width="9.140625" style="243"/>
    <col min="13569" max="13569" width="5.7109375" style="243" customWidth="1"/>
    <col min="13570" max="13570" width="44.7109375" style="243" customWidth="1"/>
    <col min="13571" max="13571" width="5.7109375" style="243" customWidth="1"/>
    <col min="13572" max="13572" width="6.7109375" style="243" customWidth="1"/>
    <col min="13573" max="13573" width="8.7109375" style="243" customWidth="1"/>
    <col min="13574" max="13574" width="10.7109375" style="243" customWidth="1"/>
    <col min="13575" max="13824" width="9.140625" style="243"/>
    <col min="13825" max="13825" width="5.7109375" style="243" customWidth="1"/>
    <col min="13826" max="13826" width="44.7109375" style="243" customWidth="1"/>
    <col min="13827" max="13827" width="5.7109375" style="243" customWidth="1"/>
    <col min="13828" max="13828" width="6.7109375" style="243" customWidth="1"/>
    <col min="13829" max="13829" width="8.7109375" style="243" customWidth="1"/>
    <col min="13830" max="13830" width="10.7109375" style="243" customWidth="1"/>
    <col min="13831" max="14080" width="9.140625" style="243"/>
    <col min="14081" max="14081" width="5.7109375" style="243" customWidth="1"/>
    <col min="14082" max="14082" width="44.7109375" style="243" customWidth="1"/>
    <col min="14083" max="14083" width="5.7109375" style="243" customWidth="1"/>
    <col min="14084" max="14084" width="6.7109375" style="243" customWidth="1"/>
    <col min="14085" max="14085" width="8.7109375" style="243" customWidth="1"/>
    <col min="14086" max="14086" width="10.7109375" style="243" customWidth="1"/>
    <col min="14087" max="14336" width="9.140625" style="243"/>
    <col min="14337" max="14337" width="5.7109375" style="243" customWidth="1"/>
    <col min="14338" max="14338" width="44.7109375" style="243" customWidth="1"/>
    <col min="14339" max="14339" width="5.7109375" style="243" customWidth="1"/>
    <col min="14340" max="14340" width="6.7109375" style="243" customWidth="1"/>
    <col min="14341" max="14341" width="8.7109375" style="243" customWidth="1"/>
    <col min="14342" max="14342" width="10.7109375" style="243" customWidth="1"/>
    <col min="14343" max="14592" width="9.140625" style="243"/>
    <col min="14593" max="14593" width="5.7109375" style="243" customWidth="1"/>
    <col min="14594" max="14594" width="44.7109375" style="243" customWidth="1"/>
    <col min="14595" max="14595" width="5.7109375" style="243" customWidth="1"/>
    <col min="14596" max="14596" width="6.7109375" style="243" customWidth="1"/>
    <col min="14597" max="14597" width="8.7109375" style="243" customWidth="1"/>
    <col min="14598" max="14598" width="10.7109375" style="243" customWidth="1"/>
    <col min="14599" max="14848" width="9.140625" style="243"/>
    <col min="14849" max="14849" width="5.7109375" style="243" customWidth="1"/>
    <col min="14850" max="14850" width="44.7109375" style="243" customWidth="1"/>
    <col min="14851" max="14851" width="5.7109375" style="243" customWidth="1"/>
    <col min="14852" max="14852" width="6.7109375" style="243" customWidth="1"/>
    <col min="14853" max="14853" width="8.7109375" style="243" customWidth="1"/>
    <col min="14854" max="14854" width="10.7109375" style="243" customWidth="1"/>
    <col min="14855" max="15104" width="9.140625" style="243"/>
    <col min="15105" max="15105" width="5.7109375" style="243" customWidth="1"/>
    <col min="15106" max="15106" width="44.7109375" style="243" customWidth="1"/>
    <col min="15107" max="15107" width="5.7109375" style="243" customWidth="1"/>
    <col min="15108" max="15108" width="6.7109375" style="243" customWidth="1"/>
    <col min="15109" max="15109" width="8.7109375" style="243" customWidth="1"/>
    <col min="15110" max="15110" width="10.7109375" style="243" customWidth="1"/>
    <col min="15111" max="15360" width="9.140625" style="243"/>
    <col min="15361" max="15361" width="5.7109375" style="243" customWidth="1"/>
    <col min="15362" max="15362" width="44.7109375" style="243" customWidth="1"/>
    <col min="15363" max="15363" width="5.7109375" style="243" customWidth="1"/>
    <col min="15364" max="15364" width="6.7109375" style="243" customWidth="1"/>
    <col min="15365" max="15365" width="8.7109375" style="243" customWidth="1"/>
    <col min="15366" max="15366" width="10.7109375" style="243" customWidth="1"/>
    <col min="15367" max="15616" width="9.140625" style="243"/>
    <col min="15617" max="15617" width="5.7109375" style="243" customWidth="1"/>
    <col min="15618" max="15618" width="44.7109375" style="243" customWidth="1"/>
    <col min="15619" max="15619" width="5.7109375" style="243" customWidth="1"/>
    <col min="15620" max="15620" width="6.7109375" style="243" customWidth="1"/>
    <col min="15621" max="15621" width="8.7109375" style="243" customWidth="1"/>
    <col min="15622" max="15622" width="10.7109375" style="243" customWidth="1"/>
    <col min="15623" max="15872" width="9.140625" style="243"/>
    <col min="15873" max="15873" width="5.7109375" style="243" customWidth="1"/>
    <col min="15874" max="15874" width="44.7109375" style="243" customWidth="1"/>
    <col min="15875" max="15875" width="5.7109375" style="243" customWidth="1"/>
    <col min="15876" max="15876" width="6.7109375" style="243" customWidth="1"/>
    <col min="15877" max="15877" width="8.7109375" style="243" customWidth="1"/>
    <col min="15878" max="15878" width="10.7109375" style="243" customWidth="1"/>
    <col min="15879" max="16128" width="9.140625" style="243"/>
    <col min="16129" max="16129" width="5.7109375" style="243" customWidth="1"/>
    <col min="16130" max="16130" width="44.7109375" style="243" customWidth="1"/>
    <col min="16131" max="16131" width="5.7109375" style="243" customWidth="1"/>
    <col min="16132" max="16132" width="6.7109375" style="243" customWidth="1"/>
    <col min="16133" max="16133" width="8.7109375" style="243" customWidth="1"/>
    <col min="16134" max="16134" width="10.7109375" style="243" customWidth="1"/>
    <col min="16135" max="16384" width="9.140625" style="243"/>
  </cols>
  <sheetData>
    <row r="1" spans="1:6" s="237" customFormat="1" x14ac:dyDescent="0.2">
      <c r="A1" s="233" t="s">
        <v>353</v>
      </c>
      <c r="B1" s="234"/>
      <c r="C1" s="235"/>
      <c r="D1" s="236"/>
      <c r="E1" s="236"/>
      <c r="F1" s="236"/>
    </row>
    <row r="3" spans="1:6" s="237" customFormat="1" x14ac:dyDescent="0.2">
      <c r="A3" s="233" t="s">
        <v>354</v>
      </c>
      <c r="B3" s="234"/>
      <c r="C3" s="235"/>
      <c r="D3" s="236"/>
      <c r="E3" s="236"/>
      <c r="F3" s="236"/>
    </row>
    <row r="4" spans="1:6" s="237" customFormat="1" x14ac:dyDescent="0.2">
      <c r="A4" s="234"/>
      <c r="B4" s="233" t="s">
        <v>355</v>
      </c>
      <c r="C4" s="235"/>
      <c r="D4" s="236"/>
      <c r="E4" s="236"/>
      <c r="F4" s="236"/>
    </row>
    <row r="5" spans="1:6" s="237" customFormat="1" x14ac:dyDescent="0.2">
      <c r="A5" s="234"/>
      <c r="B5" s="233" t="s">
        <v>348</v>
      </c>
      <c r="C5" s="235"/>
      <c r="D5" s="236"/>
      <c r="E5" s="236"/>
      <c r="F5" s="236"/>
    </row>
    <row r="7" spans="1:6" s="237" customFormat="1" x14ac:dyDescent="0.2">
      <c r="A7" s="238"/>
      <c r="B7" s="238" t="s">
        <v>385</v>
      </c>
      <c r="C7" s="238"/>
      <c r="D7" s="238"/>
      <c r="E7" s="238"/>
      <c r="F7" s="238"/>
    </row>
    <row r="8" spans="1:6" s="237" customFormat="1" x14ac:dyDescent="0.2">
      <c r="A8" s="238"/>
      <c r="B8" s="238" t="s">
        <v>386</v>
      </c>
      <c r="C8" s="238"/>
      <c r="D8" s="238"/>
      <c r="E8" s="238"/>
      <c r="F8" s="238"/>
    </row>
    <row r="9" spans="1:6" s="237" customFormat="1" x14ac:dyDescent="0.2">
      <c r="A9" s="238"/>
      <c r="B9" s="238"/>
      <c r="C9" s="238"/>
      <c r="D9" s="238"/>
      <c r="E9" s="238"/>
      <c r="F9" s="238"/>
    </row>
    <row r="10" spans="1:6" s="237" customFormat="1" x14ac:dyDescent="0.2">
      <c r="A10" s="238"/>
      <c r="B10" s="238"/>
      <c r="C10" s="238"/>
      <c r="D10" s="238"/>
      <c r="E10" s="238"/>
      <c r="F10" s="238"/>
    </row>
    <row r="11" spans="1:6" s="237" customFormat="1" x14ac:dyDescent="0.2">
      <c r="A11" s="238"/>
      <c r="B11" s="238" t="s">
        <v>387</v>
      </c>
      <c r="C11" s="238"/>
      <c r="D11" s="238"/>
      <c r="E11" s="238"/>
      <c r="F11" s="238"/>
    </row>
    <row r="12" spans="1:6" s="237" customFormat="1" x14ac:dyDescent="0.2">
      <c r="A12" s="238"/>
      <c r="B12" s="239" t="s">
        <v>388</v>
      </c>
      <c r="C12" s="238"/>
      <c r="D12" s="238"/>
      <c r="E12" s="238"/>
      <c r="F12" s="238"/>
    </row>
    <row r="13" spans="1:6" s="237" customFormat="1" x14ac:dyDescent="0.2">
      <c r="A13" s="238"/>
      <c r="B13" s="238" t="s">
        <v>389</v>
      </c>
      <c r="C13" s="238"/>
      <c r="D13" s="238"/>
      <c r="E13" s="238"/>
      <c r="F13" s="238"/>
    </row>
    <row r="14" spans="1:6" s="237" customFormat="1" x14ac:dyDescent="0.2">
      <c r="A14" s="234"/>
      <c r="B14" s="240"/>
      <c r="C14" s="241"/>
      <c r="D14" s="242"/>
      <c r="E14" s="236"/>
      <c r="F14" s="236"/>
    </row>
    <row r="15" spans="1:6" s="237" customFormat="1" x14ac:dyDescent="0.2">
      <c r="A15" s="234"/>
      <c r="B15" s="233" t="s">
        <v>390</v>
      </c>
      <c r="C15" s="241"/>
      <c r="D15" s="242"/>
      <c r="E15" s="236"/>
      <c r="F15" s="236"/>
    </row>
    <row r="16" spans="1:6" s="237" customFormat="1" x14ac:dyDescent="0.2">
      <c r="A16" s="233"/>
      <c r="B16" s="233"/>
      <c r="C16" s="241"/>
      <c r="D16" s="242"/>
      <c r="E16" s="236"/>
      <c r="F16" s="242" t="s">
        <v>391</v>
      </c>
    </row>
    <row r="17" spans="1:7" x14ac:dyDescent="0.2">
      <c r="A17" s="233"/>
      <c r="B17" s="233" t="s">
        <v>392</v>
      </c>
      <c r="C17" s="241"/>
      <c r="D17" s="242"/>
      <c r="E17" s="242"/>
      <c r="F17" s="242"/>
    </row>
    <row r="18" spans="1:7" x14ac:dyDescent="0.2">
      <c r="A18" s="233"/>
      <c r="B18" s="233"/>
      <c r="C18" s="241"/>
      <c r="D18" s="242"/>
      <c r="E18" s="242"/>
      <c r="F18" s="242"/>
    </row>
    <row r="19" spans="1:7" x14ac:dyDescent="0.2">
      <c r="A19" s="233" t="s">
        <v>160</v>
      </c>
      <c r="B19" s="244" t="s">
        <v>393</v>
      </c>
      <c r="C19" s="241"/>
      <c r="D19" s="242"/>
      <c r="E19" s="355">
        <f>F47</f>
        <v>0</v>
      </c>
      <c r="F19" s="356"/>
    </row>
    <row r="20" spans="1:7" x14ac:dyDescent="0.2">
      <c r="A20" s="233"/>
      <c r="B20" s="244"/>
      <c r="C20" s="241"/>
      <c r="D20" s="242"/>
      <c r="E20" s="242"/>
      <c r="F20" s="242"/>
    </row>
    <row r="21" spans="1:7" x14ac:dyDescent="0.2">
      <c r="A21" s="233" t="s">
        <v>113</v>
      </c>
      <c r="B21" s="244" t="s">
        <v>394</v>
      </c>
      <c r="C21" s="241"/>
      <c r="D21" s="242"/>
      <c r="E21" s="357">
        <f>F102</f>
        <v>0</v>
      </c>
      <c r="F21" s="356"/>
    </row>
    <row r="22" spans="1:7" x14ac:dyDescent="0.2">
      <c r="A22" s="233"/>
      <c r="B22" s="244"/>
      <c r="C22" s="241"/>
      <c r="D22" s="242"/>
      <c r="E22" s="245"/>
      <c r="F22" s="245"/>
      <c r="G22" s="246"/>
    </row>
    <row r="23" spans="1:7" x14ac:dyDescent="0.2">
      <c r="A23" s="233" t="s">
        <v>395</v>
      </c>
      <c r="B23" s="244" t="s">
        <v>396</v>
      </c>
      <c r="C23" s="241"/>
      <c r="D23" s="242"/>
      <c r="E23" s="357">
        <f>F115</f>
        <v>0</v>
      </c>
      <c r="F23" s="358"/>
      <c r="G23" s="246"/>
    </row>
    <row r="24" spans="1:7" x14ac:dyDescent="0.2">
      <c r="A24" s="233"/>
      <c r="B24" s="244"/>
      <c r="C24" s="241"/>
      <c r="D24" s="242"/>
      <c r="E24" s="242"/>
      <c r="F24" s="242"/>
    </row>
    <row r="25" spans="1:7" x14ac:dyDescent="0.2">
      <c r="A25" s="233" t="s">
        <v>397</v>
      </c>
      <c r="B25" s="244" t="s">
        <v>398</v>
      </c>
      <c r="C25" s="241"/>
      <c r="D25" s="242"/>
      <c r="E25" s="357">
        <f>F138</f>
        <v>0</v>
      </c>
      <c r="F25" s="356"/>
    </row>
    <row r="26" spans="1:7" x14ac:dyDescent="0.2">
      <c r="A26" s="233"/>
      <c r="B26" s="244"/>
      <c r="C26" s="241"/>
      <c r="D26" s="242"/>
      <c r="E26" s="242"/>
      <c r="F26" s="242"/>
    </row>
    <row r="27" spans="1:7" x14ac:dyDescent="0.2">
      <c r="A27" s="233" t="s">
        <v>399</v>
      </c>
      <c r="B27" s="244" t="s">
        <v>400</v>
      </c>
      <c r="C27" s="241"/>
      <c r="D27" s="242"/>
      <c r="E27" s="357">
        <f>F180</f>
        <v>0</v>
      </c>
      <c r="F27" s="356"/>
    </row>
    <row r="28" spans="1:7" x14ac:dyDescent="0.2">
      <c r="A28" s="233"/>
      <c r="B28" s="233"/>
      <c r="C28" s="241"/>
      <c r="D28" s="242"/>
      <c r="E28" s="242"/>
      <c r="F28" s="242"/>
    </row>
    <row r="29" spans="1:7" ht="12.75" thickBot="1" x14ac:dyDescent="0.25">
      <c r="A29" s="247"/>
      <c r="B29" s="247" t="s">
        <v>401</v>
      </c>
      <c r="C29" s="248"/>
      <c r="D29" s="249"/>
      <c r="E29" s="359">
        <f>SUM(E14:F27)</f>
        <v>0</v>
      </c>
      <c r="F29" s="360"/>
    </row>
    <row r="30" spans="1:7" ht="12.75" thickTop="1" x14ac:dyDescent="0.2">
      <c r="A30" s="233"/>
      <c r="B30" s="233"/>
      <c r="C30" s="241"/>
      <c r="D30" s="242"/>
      <c r="E30" s="242"/>
      <c r="F30" s="242"/>
    </row>
    <row r="31" spans="1:7" x14ac:dyDescent="0.2">
      <c r="A31" s="233"/>
      <c r="B31" s="233"/>
      <c r="C31" s="241"/>
      <c r="D31" s="242"/>
      <c r="E31" s="242"/>
      <c r="F31" s="242"/>
    </row>
    <row r="32" spans="1:7" x14ac:dyDescent="0.2">
      <c r="A32" s="233" t="s">
        <v>402</v>
      </c>
      <c r="B32" s="244" t="s">
        <v>403</v>
      </c>
      <c r="C32" s="241"/>
      <c r="D32" s="242"/>
      <c r="E32" s="355">
        <f>F189</f>
        <v>0</v>
      </c>
      <c r="F32" s="356"/>
    </row>
    <row r="33" spans="1:7" x14ac:dyDescent="0.2">
      <c r="A33" s="233"/>
      <c r="B33" s="233"/>
      <c r="C33" s="241"/>
      <c r="D33" s="242"/>
      <c r="E33" s="242"/>
      <c r="F33" s="242"/>
    </row>
    <row r="34" spans="1:7" ht="12.75" thickBot="1" x14ac:dyDescent="0.25">
      <c r="A34" s="247"/>
      <c r="B34" s="247" t="s">
        <v>404</v>
      </c>
      <c r="C34" s="248"/>
      <c r="D34" s="249"/>
      <c r="E34" s="359">
        <f>E32+E29</f>
        <v>0</v>
      </c>
      <c r="F34" s="360"/>
    </row>
    <row r="35" spans="1:7" ht="12.75" thickTop="1" x14ac:dyDescent="0.2"/>
    <row r="37" spans="1:7" x14ac:dyDescent="0.2">
      <c r="A37" s="250" t="s">
        <v>356</v>
      </c>
      <c r="B37" s="250" t="s">
        <v>28</v>
      </c>
      <c r="C37" s="251" t="s">
        <v>357</v>
      </c>
      <c r="D37" s="252" t="s">
        <v>30</v>
      </c>
      <c r="E37" s="252" t="s">
        <v>358</v>
      </c>
      <c r="F37" s="252" t="s">
        <v>359</v>
      </c>
    </row>
    <row r="38" spans="1:7" s="234" customFormat="1" x14ac:dyDescent="0.2">
      <c r="A38" s="253"/>
      <c r="B38" s="253"/>
      <c r="C38" s="254"/>
      <c r="D38" s="255"/>
      <c r="E38" s="255"/>
      <c r="F38" s="255"/>
      <c r="G38" s="256"/>
    </row>
    <row r="39" spans="1:7" x14ac:dyDescent="0.2">
      <c r="A39" s="257" t="s">
        <v>160</v>
      </c>
      <c r="B39" s="257" t="s">
        <v>393</v>
      </c>
      <c r="C39" s="258"/>
      <c r="D39" s="259"/>
      <c r="E39" s="259"/>
      <c r="F39" s="259"/>
    </row>
    <row r="41" spans="1:7" ht="48" x14ac:dyDescent="0.2">
      <c r="A41" s="260" t="s">
        <v>405</v>
      </c>
      <c r="B41" s="261" t="s">
        <v>406</v>
      </c>
      <c r="C41" s="235" t="s">
        <v>12</v>
      </c>
      <c r="D41" s="236">
        <v>90</v>
      </c>
      <c r="E41" s="232">
        <v>0</v>
      </c>
      <c r="F41" s="236">
        <f>D41*E41</f>
        <v>0</v>
      </c>
    </row>
    <row r="43" spans="1:7" ht="24" x14ac:dyDescent="0.2">
      <c r="A43" s="260" t="s">
        <v>407</v>
      </c>
      <c r="B43" s="261" t="str">
        <f>"Priprava gradbišča v dolžini L="&amp; TEXT(D41,"#.0#") &amp;" m; odstranitev eventuelnih ovir in utrditev delovnega platoja."</f>
        <v>Priprava gradbišča v dolžini L=90 m; odstranitev eventuelnih ovir in utrditev delovnega platoja.</v>
      </c>
      <c r="C43" s="235" t="s">
        <v>26</v>
      </c>
      <c r="D43" s="236">
        <v>1</v>
      </c>
      <c r="E43" s="232">
        <v>0</v>
      </c>
      <c r="F43" s="236">
        <f>D43*E43</f>
        <v>0</v>
      </c>
    </row>
    <row r="44" spans="1:7" x14ac:dyDescent="0.2">
      <c r="B44" s="261"/>
    </row>
    <row r="45" spans="1:7" ht="24" x14ac:dyDescent="0.2">
      <c r="A45" s="260" t="s">
        <v>408</v>
      </c>
      <c r="B45" s="261" t="s">
        <v>409</v>
      </c>
      <c r="C45" s="235" t="s">
        <v>26</v>
      </c>
      <c r="D45" s="236">
        <v>1</v>
      </c>
      <c r="E45" s="232">
        <v>0</v>
      </c>
      <c r="F45" s="236">
        <f>D45*E45</f>
        <v>0</v>
      </c>
    </row>
    <row r="47" spans="1:7" ht="12.75" thickBot="1" x14ac:dyDescent="0.25">
      <c r="A47" s="262"/>
      <c r="B47" s="247" t="s">
        <v>393</v>
      </c>
      <c r="C47" s="248"/>
      <c r="D47" s="249"/>
      <c r="E47" s="249" t="s">
        <v>384</v>
      </c>
      <c r="F47" s="249">
        <f>SUM(F41:F46)</f>
        <v>0</v>
      </c>
    </row>
    <row r="48" spans="1:7" ht="12.75" thickTop="1" x14ac:dyDescent="0.2">
      <c r="A48" s="260"/>
    </row>
    <row r="50" spans="1:7" x14ac:dyDescent="0.2">
      <c r="A50" s="257" t="s">
        <v>113</v>
      </c>
      <c r="B50" s="257" t="s">
        <v>394</v>
      </c>
      <c r="C50" s="258"/>
      <c r="D50" s="259"/>
      <c r="E50" s="259"/>
      <c r="F50" s="259"/>
      <c r="G50" s="263"/>
    </row>
    <row r="52" spans="1:7" ht="36" x14ac:dyDescent="0.2">
      <c r="A52" s="260" t="s">
        <v>410</v>
      </c>
      <c r="B52" s="261" t="s">
        <v>411</v>
      </c>
      <c r="C52" s="235" t="s">
        <v>26</v>
      </c>
      <c r="D52" s="236">
        <v>8</v>
      </c>
      <c r="E52" s="232">
        <v>0</v>
      </c>
      <c r="F52" s="236">
        <f>D52*E52</f>
        <v>0</v>
      </c>
    </row>
    <row r="54" spans="1:7" ht="24" x14ac:dyDescent="0.2">
      <c r="A54" s="260" t="s">
        <v>412</v>
      </c>
      <c r="B54" s="261" t="s">
        <v>413</v>
      </c>
      <c r="C54" s="235" t="s">
        <v>26</v>
      </c>
      <c r="D54" s="236">
        <v>2</v>
      </c>
      <c r="E54" s="232">
        <v>0</v>
      </c>
      <c r="F54" s="236">
        <f>D54*E54</f>
        <v>0</v>
      </c>
    </row>
    <row r="56" spans="1:7" ht="48" x14ac:dyDescent="0.2">
      <c r="A56" s="260" t="s">
        <v>414</v>
      </c>
      <c r="B56" s="261" t="s">
        <v>415</v>
      </c>
      <c r="C56" s="235" t="s">
        <v>22</v>
      </c>
      <c r="D56" s="236">
        <v>178.6</v>
      </c>
      <c r="E56" s="232">
        <v>0</v>
      </c>
      <c r="F56" s="236">
        <f>D56*E56</f>
        <v>0</v>
      </c>
    </row>
    <row r="58" spans="1:7" s="264" customFormat="1" ht="48" x14ac:dyDescent="0.2">
      <c r="A58" s="260" t="s">
        <v>416</v>
      </c>
      <c r="B58" s="261" t="s">
        <v>417</v>
      </c>
      <c r="C58" s="235" t="s">
        <v>21</v>
      </c>
      <c r="D58" s="236">
        <v>176</v>
      </c>
      <c r="E58" s="232">
        <v>0</v>
      </c>
      <c r="F58" s="236">
        <f>D58*E58</f>
        <v>0</v>
      </c>
      <c r="G58" s="237"/>
    </row>
    <row r="60" spans="1:7" ht="36" x14ac:dyDescent="0.2">
      <c r="A60" s="260" t="s">
        <v>418</v>
      </c>
      <c r="B60" s="261" t="s">
        <v>419</v>
      </c>
      <c r="C60" s="235" t="s">
        <v>21</v>
      </c>
      <c r="D60" s="236">
        <v>19.559999999999999</v>
      </c>
      <c r="E60" s="232">
        <v>0</v>
      </c>
      <c r="F60" s="236">
        <f>D60*E60</f>
        <v>0</v>
      </c>
    </row>
    <row r="62" spans="1:7" ht="48" x14ac:dyDescent="0.2">
      <c r="A62" s="260" t="s">
        <v>420</v>
      </c>
      <c r="B62" s="261" t="s">
        <v>421</v>
      </c>
      <c r="C62" s="235" t="s">
        <v>21</v>
      </c>
      <c r="D62" s="236">
        <v>0.43</v>
      </c>
      <c r="E62" s="232">
        <v>0</v>
      </c>
      <c r="F62" s="236">
        <f>D62*E62</f>
        <v>0</v>
      </c>
    </row>
    <row r="64" spans="1:7" ht="36" x14ac:dyDescent="0.2">
      <c r="A64" s="260" t="s">
        <v>422</v>
      </c>
      <c r="B64" s="261" t="s">
        <v>419</v>
      </c>
      <c r="C64" s="235" t="s">
        <v>21</v>
      </c>
      <c r="D64" s="236">
        <v>0.05</v>
      </c>
      <c r="E64" s="232">
        <v>0</v>
      </c>
      <c r="F64" s="236">
        <f>D64*E64</f>
        <v>0</v>
      </c>
    </row>
    <row r="66" spans="1:6" s="237" customFormat="1" ht="48" x14ac:dyDescent="0.2">
      <c r="A66" s="260" t="s">
        <v>423</v>
      </c>
      <c r="B66" s="261" t="s">
        <v>424</v>
      </c>
      <c r="C66" s="235" t="s">
        <v>21</v>
      </c>
      <c r="D66" s="236">
        <v>94.73</v>
      </c>
      <c r="E66" s="232">
        <v>0</v>
      </c>
      <c r="F66" s="236">
        <f>D66*E66</f>
        <v>0</v>
      </c>
    </row>
    <row r="68" spans="1:6" s="237" customFormat="1" ht="24" x14ac:dyDescent="0.2">
      <c r="A68" s="260" t="s">
        <v>425</v>
      </c>
      <c r="B68" s="261" t="s">
        <v>426</v>
      </c>
      <c r="C68" s="235" t="s">
        <v>21</v>
      </c>
      <c r="D68" s="236">
        <f>D66</f>
        <v>94.73</v>
      </c>
      <c r="E68" s="232">
        <v>0</v>
      </c>
      <c r="F68" s="236">
        <f>D68*E68</f>
        <v>0</v>
      </c>
    </row>
    <row r="70" spans="1:6" s="237" customFormat="1" ht="24" x14ac:dyDescent="0.2">
      <c r="A70" s="260" t="s">
        <v>427</v>
      </c>
      <c r="B70" s="261" t="s">
        <v>428</v>
      </c>
      <c r="C70" s="235" t="s">
        <v>21</v>
      </c>
      <c r="D70" s="236">
        <v>100.31</v>
      </c>
      <c r="E70" s="232">
        <v>0</v>
      </c>
      <c r="F70" s="236">
        <f>D70*E70</f>
        <v>0</v>
      </c>
    </row>
    <row r="72" spans="1:6" s="237" customFormat="1" ht="36" x14ac:dyDescent="0.2">
      <c r="A72" s="260" t="s">
        <v>429</v>
      </c>
      <c r="B72" s="261" t="s">
        <v>430</v>
      </c>
      <c r="C72" s="235" t="s">
        <v>22</v>
      </c>
      <c r="D72" s="236">
        <v>72</v>
      </c>
      <c r="E72" s="232">
        <v>0</v>
      </c>
      <c r="F72" s="236">
        <f>D72*E72</f>
        <v>0</v>
      </c>
    </row>
    <row r="74" spans="1:6" s="237" customFormat="1" ht="48" x14ac:dyDescent="0.2">
      <c r="A74" s="260" t="s">
        <v>431</v>
      </c>
      <c r="B74" s="261" t="s">
        <v>432</v>
      </c>
      <c r="C74" s="235" t="s">
        <v>21</v>
      </c>
      <c r="D74" s="236">
        <v>7.52</v>
      </c>
      <c r="E74" s="232">
        <v>0</v>
      </c>
      <c r="F74" s="236">
        <f>D74*E74</f>
        <v>0</v>
      </c>
    </row>
    <row r="76" spans="1:6" s="237" customFormat="1" ht="72" x14ac:dyDescent="0.2">
      <c r="A76" s="260" t="s">
        <v>433</v>
      </c>
      <c r="B76" s="261" t="s">
        <v>434</v>
      </c>
      <c r="C76" s="235" t="s">
        <v>21</v>
      </c>
      <c r="D76" s="236">
        <v>37.57</v>
      </c>
      <c r="E76" s="232">
        <v>0</v>
      </c>
      <c r="F76" s="236">
        <f>D76*E76</f>
        <v>0</v>
      </c>
    </row>
    <row r="78" spans="1:6" s="237" customFormat="1" ht="60" x14ac:dyDescent="0.2">
      <c r="A78" s="260" t="s">
        <v>435</v>
      </c>
      <c r="B78" s="261" t="s">
        <v>436</v>
      </c>
      <c r="C78" s="235" t="s">
        <v>21</v>
      </c>
      <c r="D78" s="236">
        <f>D70</f>
        <v>100.31</v>
      </c>
      <c r="E78" s="232">
        <v>0</v>
      </c>
      <c r="F78" s="236">
        <f>D78*E78</f>
        <v>0</v>
      </c>
    </row>
    <row r="80" spans="1:6" s="237" customFormat="1" ht="48" x14ac:dyDescent="0.2">
      <c r="A80" s="260" t="s">
        <v>437</v>
      </c>
      <c r="B80" s="261" t="s">
        <v>438</v>
      </c>
      <c r="C80" s="235" t="s">
        <v>21</v>
      </c>
      <c r="D80" s="236">
        <v>49.64</v>
      </c>
      <c r="E80" s="232">
        <v>0</v>
      </c>
      <c r="F80" s="236">
        <f>D80*E80</f>
        <v>0</v>
      </c>
    </row>
    <row r="82" spans="1:6" ht="48" x14ac:dyDescent="0.2">
      <c r="A82" s="260" t="s">
        <v>439</v>
      </c>
      <c r="B82" s="261" t="s">
        <v>440</v>
      </c>
      <c r="C82" s="235" t="s">
        <v>21</v>
      </c>
      <c r="D82" s="236">
        <f>D80</f>
        <v>49.64</v>
      </c>
      <c r="E82" s="232">
        <v>0</v>
      </c>
      <c r="F82" s="236">
        <f>D82*E82</f>
        <v>0</v>
      </c>
    </row>
    <row r="84" spans="1:6" ht="36" x14ac:dyDescent="0.2">
      <c r="A84" s="260" t="s">
        <v>441</v>
      </c>
      <c r="B84" s="261" t="s">
        <v>442</v>
      </c>
      <c r="C84" s="235" t="s">
        <v>21</v>
      </c>
      <c r="D84" s="236">
        <f>D80</f>
        <v>49.64</v>
      </c>
      <c r="E84" s="232">
        <v>0</v>
      </c>
      <c r="F84" s="236">
        <f>D84*E84</f>
        <v>0</v>
      </c>
    </row>
    <row r="85" spans="1:6" x14ac:dyDescent="0.2">
      <c r="B85" s="261"/>
    </row>
    <row r="86" spans="1:6" ht="60" x14ac:dyDescent="0.2">
      <c r="A86" s="336" t="s">
        <v>443</v>
      </c>
      <c r="B86" s="337" t="s">
        <v>796</v>
      </c>
      <c r="C86" s="338" t="s">
        <v>22</v>
      </c>
      <c r="D86" s="339">
        <f>D56</f>
        <v>178.6</v>
      </c>
      <c r="E86" s="335">
        <v>0</v>
      </c>
      <c r="F86" s="339">
        <f>D86*E86</f>
        <v>0</v>
      </c>
    </row>
    <row r="87" spans="1:6" x14ac:dyDescent="0.2">
      <c r="B87" s="261"/>
    </row>
    <row r="88" spans="1:6" ht="36" x14ac:dyDescent="0.2">
      <c r="A88" s="260" t="s">
        <v>444</v>
      </c>
      <c r="B88" s="261" t="s">
        <v>445</v>
      </c>
      <c r="C88" s="235" t="s">
        <v>12</v>
      </c>
      <c r="D88" s="236">
        <v>10</v>
      </c>
      <c r="E88" s="232">
        <v>0</v>
      </c>
      <c r="F88" s="236">
        <f>D88*E88</f>
        <v>0</v>
      </c>
    </row>
    <row r="89" spans="1:6" x14ac:dyDescent="0.2">
      <c r="B89" s="261"/>
    </row>
    <row r="90" spans="1:6" ht="24" x14ac:dyDescent="0.2">
      <c r="A90" s="260" t="s">
        <v>446</v>
      </c>
      <c r="B90" s="261" t="s">
        <v>447</v>
      </c>
      <c r="C90" s="235" t="s">
        <v>375</v>
      </c>
      <c r="D90" s="236">
        <v>18</v>
      </c>
      <c r="E90" s="232">
        <v>0</v>
      </c>
      <c r="F90" s="236">
        <f>D90*E90</f>
        <v>0</v>
      </c>
    </row>
    <row r="92" spans="1:6" ht="24" x14ac:dyDescent="0.2">
      <c r="A92" s="260" t="s">
        <v>448</v>
      </c>
      <c r="B92" s="261" t="s">
        <v>449</v>
      </c>
      <c r="C92" s="235" t="s">
        <v>22</v>
      </c>
      <c r="D92" s="236">
        <v>360</v>
      </c>
      <c r="E92" s="232">
        <v>0</v>
      </c>
      <c r="F92" s="236">
        <f>D92*E92</f>
        <v>0</v>
      </c>
    </row>
    <row r="94" spans="1:6" ht="36" x14ac:dyDescent="0.2">
      <c r="A94" s="260" t="s">
        <v>450</v>
      </c>
      <c r="B94" s="261" t="s">
        <v>451</v>
      </c>
      <c r="C94" s="235" t="s">
        <v>26</v>
      </c>
      <c r="D94" s="236">
        <v>3</v>
      </c>
      <c r="E94" s="232">
        <v>0</v>
      </c>
      <c r="F94" s="236">
        <f>D94*E94</f>
        <v>0</v>
      </c>
    </row>
    <row r="96" spans="1:6" ht="48" x14ac:dyDescent="0.2">
      <c r="A96" s="260" t="s">
        <v>452</v>
      </c>
      <c r="B96" s="261" t="s">
        <v>453</v>
      </c>
      <c r="C96" s="235" t="s">
        <v>26</v>
      </c>
      <c r="D96" s="236">
        <v>3</v>
      </c>
      <c r="E96" s="232">
        <v>0</v>
      </c>
      <c r="F96" s="236">
        <f>D96*E96</f>
        <v>0</v>
      </c>
    </row>
    <row r="98" spans="1:7" ht="48" x14ac:dyDescent="0.2">
      <c r="A98" s="260" t="s">
        <v>454</v>
      </c>
      <c r="B98" s="261" t="s">
        <v>455</v>
      </c>
      <c r="C98" s="235" t="s">
        <v>26</v>
      </c>
      <c r="D98" s="236">
        <v>3</v>
      </c>
      <c r="E98" s="232">
        <v>0</v>
      </c>
      <c r="F98" s="236">
        <f>D98*E98</f>
        <v>0</v>
      </c>
    </row>
    <row r="100" spans="1:7" ht="24" x14ac:dyDescent="0.2">
      <c r="A100" s="260" t="s">
        <v>456</v>
      </c>
      <c r="B100" s="261" t="s">
        <v>457</v>
      </c>
      <c r="C100" s="235" t="s">
        <v>26</v>
      </c>
      <c r="D100" s="236">
        <v>1</v>
      </c>
      <c r="E100" s="232">
        <v>0</v>
      </c>
      <c r="F100" s="236">
        <f>D100*E100</f>
        <v>0</v>
      </c>
    </row>
    <row r="102" spans="1:7" ht="12.75" thickBot="1" x14ac:dyDescent="0.25">
      <c r="A102" s="262"/>
      <c r="B102" s="247" t="s">
        <v>393</v>
      </c>
      <c r="C102" s="248"/>
      <c r="D102" s="249"/>
      <c r="E102" s="249" t="s">
        <v>384</v>
      </c>
      <c r="F102" s="249">
        <f>SUM(F52:F101)</f>
        <v>0</v>
      </c>
    </row>
    <row r="103" spans="1:7" ht="12.75" thickTop="1" x14ac:dyDescent="0.2">
      <c r="A103" s="260"/>
    </row>
    <row r="104" spans="1:7" x14ac:dyDescent="0.2">
      <c r="A104" s="260"/>
    </row>
    <row r="105" spans="1:7" x14ac:dyDescent="0.2">
      <c r="A105" s="257" t="s">
        <v>395</v>
      </c>
      <c r="B105" s="257" t="s">
        <v>458</v>
      </c>
      <c r="C105" s="258"/>
      <c r="D105" s="259"/>
      <c r="E105" s="259"/>
      <c r="F105" s="259"/>
      <c r="G105" s="263"/>
    </row>
    <row r="107" spans="1:7" ht="24" x14ac:dyDescent="0.2">
      <c r="A107" s="336" t="s">
        <v>459</v>
      </c>
      <c r="B107" s="337" t="s">
        <v>797</v>
      </c>
      <c r="C107" s="340" t="s">
        <v>35</v>
      </c>
      <c r="D107" s="339">
        <v>1</v>
      </c>
      <c r="E107" s="335">
        <v>0</v>
      </c>
      <c r="F107" s="339">
        <f>D107*E107</f>
        <v>0</v>
      </c>
    </row>
    <row r="108" spans="1:7" x14ac:dyDescent="0.2">
      <c r="A108" s="260"/>
    </row>
    <row r="109" spans="1:7" ht="36" x14ac:dyDescent="0.2">
      <c r="A109" s="260" t="s">
        <v>460</v>
      </c>
      <c r="B109" s="261" t="s">
        <v>461</v>
      </c>
      <c r="C109" s="265" t="s">
        <v>35</v>
      </c>
      <c r="D109" s="236">
        <v>1</v>
      </c>
      <c r="E109" s="232">
        <v>0</v>
      </c>
      <c r="F109" s="236">
        <f>D109*E109</f>
        <v>0</v>
      </c>
    </row>
    <row r="110" spans="1:7" x14ac:dyDescent="0.2">
      <c r="A110" s="260"/>
    </row>
    <row r="111" spans="1:7" ht="36" x14ac:dyDescent="0.2">
      <c r="A111" s="260" t="s">
        <v>462</v>
      </c>
      <c r="B111" s="261" t="s">
        <v>463</v>
      </c>
      <c r="C111" s="265" t="s">
        <v>35</v>
      </c>
      <c r="D111" s="236">
        <v>3</v>
      </c>
      <c r="E111" s="232">
        <v>0</v>
      </c>
      <c r="F111" s="236">
        <f>D111*E111</f>
        <v>0</v>
      </c>
    </row>
    <row r="112" spans="1:7" x14ac:dyDescent="0.2">
      <c r="A112" s="260"/>
    </row>
    <row r="113" spans="1:7" s="264" customFormat="1" ht="48" x14ac:dyDescent="0.2">
      <c r="A113" s="260" t="s">
        <v>464</v>
      </c>
      <c r="B113" s="261" t="s">
        <v>465</v>
      </c>
      <c r="C113" s="265" t="s">
        <v>35</v>
      </c>
      <c r="D113" s="236">
        <v>6</v>
      </c>
      <c r="E113" s="232">
        <v>0</v>
      </c>
      <c r="F113" s="236">
        <f>D113*E113</f>
        <v>0</v>
      </c>
      <c r="G113" s="237"/>
    </row>
    <row r="114" spans="1:7" x14ac:dyDescent="0.2">
      <c r="A114" s="260"/>
    </row>
    <row r="115" spans="1:7" ht="12.75" thickBot="1" x14ac:dyDescent="0.25">
      <c r="A115" s="262"/>
      <c r="B115" s="247" t="s">
        <v>458</v>
      </c>
      <c r="C115" s="248"/>
      <c r="D115" s="249"/>
      <c r="E115" s="249" t="s">
        <v>384</v>
      </c>
      <c r="F115" s="249">
        <f>SUM(F107:F114)</f>
        <v>0</v>
      </c>
    </row>
    <row r="116" spans="1:7" ht="12.75" thickTop="1" x14ac:dyDescent="0.2">
      <c r="A116" s="260"/>
    </row>
    <row r="117" spans="1:7" x14ac:dyDescent="0.2">
      <c r="A117" s="260"/>
    </row>
    <row r="118" spans="1:7" x14ac:dyDescent="0.2">
      <c r="A118" s="257" t="s">
        <v>397</v>
      </c>
      <c r="B118" s="257" t="s">
        <v>398</v>
      </c>
      <c r="C118" s="258"/>
      <c r="D118" s="259"/>
      <c r="E118" s="259"/>
      <c r="F118" s="259"/>
      <c r="G118" s="263"/>
    </row>
    <row r="120" spans="1:7" x14ac:dyDescent="0.2">
      <c r="B120" s="234" t="s">
        <v>466</v>
      </c>
    </row>
    <row r="122" spans="1:7" ht="36" x14ac:dyDescent="0.2">
      <c r="A122" s="260" t="s">
        <v>467</v>
      </c>
      <c r="B122" s="261" t="s">
        <v>468</v>
      </c>
      <c r="C122" s="235" t="s">
        <v>26</v>
      </c>
      <c r="D122" s="236">
        <v>1</v>
      </c>
      <c r="E122" s="232">
        <v>0</v>
      </c>
      <c r="F122" s="236">
        <f>D122*E122</f>
        <v>0</v>
      </c>
    </row>
    <row r="123" spans="1:7" x14ac:dyDescent="0.2">
      <c r="A123" s="260"/>
    </row>
    <row r="124" spans="1:7" ht="24" x14ac:dyDescent="0.2">
      <c r="A124" s="260" t="s">
        <v>469</v>
      </c>
      <c r="B124" s="261" t="s">
        <v>470</v>
      </c>
      <c r="C124" s="235" t="s">
        <v>26</v>
      </c>
      <c r="D124" s="236">
        <v>1</v>
      </c>
      <c r="E124" s="232">
        <v>0</v>
      </c>
      <c r="F124" s="236">
        <f>D124*E124</f>
        <v>0</v>
      </c>
    </row>
    <row r="125" spans="1:7" x14ac:dyDescent="0.2">
      <c r="A125" s="260"/>
    </row>
    <row r="126" spans="1:7" ht="84" x14ac:dyDescent="0.2">
      <c r="A126" s="260" t="s">
        <v>471</v>
      </c>
      <c r="B126" s="261" t="s">
        <v>472</v>
      </c>
      <c r="C126" s="235" t="s">
        <v>26</v>
      </c>
      <c r="D126" s="236">
        <v>1</v>
      </c>
      <c r="E126" s="232">
        <v>0</v>
      </c>
      <c r="F126" s="236">
        <f>D126*E126</f>
        <v>0</v>
      </c>
    </row>
    <row r="127" spans="1:7" x14ac:dyDescent="0.2">
      <c r="A127" s="260"/>
    </row>
    <row r="128" spans="1:7" ht="36" x14ac:dyDescent="0.2">
      <c r="A128" s="260" t="s">
        <v>473</v>
      </c>
      <c r="B128" s="261" t="s">
        <v>474</v>
      </c>
      <c r="C128" s="235" t="s">
        <v>12</v>
      </c>
      <c r="D128" s="236">
        <f>D41</f>
        <v>90</v>
      </c>
      <c r="E128" s="232">
        <v>0</v>
      </c>
      <c r="F128" s="236">
        <f>D128*E128</f>
        <v>0</v>
      </c>
    </row>
    <row r="129" spans="1:7" x14ac:dyDescent="0.2">
      <c r="A129" s="260"/>
    </row>
    <row r="130" spans="1:7" ht="24" x14ac:dyDescent="0.2">
      <c r="A130" s="260" t="s">
        <v>475</v>
      </c>
      <c r="B130" s="261" t="s">
        <v>476</v>
      </c>
      <c r="C130" s="235" t="s">
        <v>26</v>
      </c>
      <c r="D130" s="236">
        <v>1</v>
      </c>
      <c r="E130" s="232">
        <v>0</v>
      </c>
      <c r="F130" s="236">
        <f>D130*E130</f>
        <v>0</v>
      </c>
    </row>
    <row r="131" spans="1:7" x14ac:dyDescent="0.2">
      <c r="A131" s="260"/>
    </row>
    <row r="132" spans="1:7" ht="48" x14ac:dyDescent="0.2">
      <c r="A132" s="260" t="s">
        <v>477</v>
      </c>
      <c r="B132" s="261" t="s">
        <v>478</v>
      </c>
      <c r="C132" s="235" t="s">
        <v>12</v>
      </c>
      <c r="D132" s="236">
        <f>D41</f>
        <v>90</v>
      </c>
      <c r="E132" s="232">
        <v>0</v>
      </c>
      <c r="F132" s="236">
        <f>D132*E132</f>
        <v>0</v>
      </c>
    </row>
    <row r="133" spans="1:7" x14ac:dyDescent="0.2">
      <c r="A133" s="260"/>
    </row>
    <row r="134" spans="1:7" ht="24" x14ac:dyDescent="0.2">
      <c r="A134" s="260" t="s">
        <v>479</v>
      </c>
      <c r="B134" s="261" t="s">
        <v>480</v>
      </c>
      <c r="C134" s="235" t="s">
        <v>12</v>
      </c>
      <c r="D134" s="236">
        <f>D41</f>
        <v>90</v>
      </c>
      <c r="E134" s="232">
        <v>0</v>
      </c>
      <c r="F134" s="236">
        <f>D134*E134</f>
        <v>0</v>
      </c>
    </row>
    <row r="135" spans="1:7" x14ac:dyDescent="0.2">
      <c r="A135" s="260"/>
    </row>
    <row r="136" spans="1:7" ht="24" x14ac:dyDescent="0.2">
      <c r="A136" s="260" t="s">
        <v>481</v>
      </c>
      <c r="B136" s="261" t="s">
        <v>482</v>
      </c>
      <c r="C136" s="235" t="s">
        <v>26</v>
      </c>
      <c r="D136" s="236">
        <v>3</v>
      </c>
      <c r="E136" s="232">
        <v>0</v>
      </c>
      <c r="F136" s="236">
        <f>D136*E136</f>
        <v>0</v>
      </c>
    </row>
    <row r="137" spans="1:7" x14ac:dyDescent="0.2">
      <c r="A137" s="260"/>
    </row>
    <row r="138" spans="1:7" ht="12.75" thickBot="1" x14ac:dyDescent="0.25">
      <c r="A138" s="262"/>
      <c r="B138" s="247" t="s">
        <v>398</v>
      </c>
      <c r="C138" s="248"/>
      <c r="D138" s="249"/>
      <c r="E138" s="249" t="s">
        <v>384</v>
      </c>
      <c r="F138" s="249">
        <f>SUM(F122:F137)</f>
        <v>0</v>
      </c>
    </row>
    <row r="139" spans="1:7" ht="12.75" thickTop="1" x14ac:dyDescent="0.2">
      <c r="A139" s="260"/>
    </row>
    <row r="141" spans="1:7" x14ac:dyDescent="0.2">
      <c r="A141" s="257" t="s">
        <v>399</v>
      </c>
      <c r="B141" s="257" t="s">
        <v>400</v>
      </c>
      <c r="C141" s="258"/>
      <c r="D141" s="259"/>
      <c r="E141" s="259"/>
      <c r="F141" s="259"/>
      <c r="G141" s="263"/>
    </row>
    <row r="142" spans="1:7" ht="22.5" x14ac:dyDescent="0.2">
      <c r="B142" s="266" t="s">
        <v>483</v>
      </c>
    </row>
    <row r="143" spans="1:7" ht="146.25" x14ac:dyDescent="0.2">
      <c r="A143" s="267"/>
      <c r="B143" s="268" t="s">
        <v>484</v>
      </c>
      <c r="C143" s="267"/>
      <c r="D143" s="267"/>
      <c r="E143" s="267"/>
      <c r="F143" s="267"/>
    </row>
    <row r="144" spans="1:7" ht="78.75" x14ac:dyDescent="0.2">
      <c r="A144" s="267"/>
      <c r="B144" s="268" t="s">
        <v>485</v>
      </c>
      <c r="C144" s="267"/>
      <c r="D144" s="267"/>
      <c r="E144" s="267"/>
      <c r="F144" s="267"/>
    </row>
    <row r="145" spans="1:6" s="237" customFormat="1" ht="67.5" x14ac:dyDescent="0.2">
      <c r="A145" s="234"/>
      <c r="B145" s="268" t="s">
        <v>486</v>
      </c>
      <c r="C145" s="235"/>
      <c r="D145" s="236"/>
      <c r="E145" s="236"/>
      <c r="F145" s="236"/>
    </row>
    <row r="146" spans="1:6" s="237" customFormat="1" ht="22.5" x14ac:dyDescent="0.2">
      <c r="A146" s="234"/>
      <c r="B146" s="268" t="s">
        <v>487</v>
      </c>
      <c r="C146" s="235"/>
      <c r="D146" s="236"/>
      <c r="E146" s="236"/>
      <c r="F146" s="236"/>
    </row>
    <row r="147" spans="1:6" s="237" customFormat="1" ht="90" x14ac:dyDescent="0.2">
      <c r="A147" s="234"/>
      <c r="B147" s="266" t="s">
        <v>488</v>
      </c>
      <c r="C147" s="235"/>
      <c r="D147" s="236"/>
      <c r="E147" s="236"/>
      <c r="F147" s="236"/>
    </row>
    <row r="148" spans="1:6" s="237" customFormat="1" ht="56.25" x14ac:dyDescent="0.2">
      <c r="A148" s="234"/>
      <c r="B148" s="266" t="s">
        <v>489</v>
      </c>
      <c r="C148" s="235"/>
      <c r="D148" s="236"/>
      <c r="E148" s="236"/>
      <c r="F148" s="236"/>
    </row>
    <row r="149" spans="1:6" s="237" customFormat="1" ht="48.75" customHeight="1" x14ac:dyDescent="0.2">
      <c r="A149" s="234"/>
      <c r="B149" s="353" t="s">
        <v>785</v>
      </c>
      <c r="C149" s="354"/>
      <c r="D149" s="354"/>
      <c r="E149" s="354"/>
      <c r="F149" s="236"/>
    </row>
    <row r="150" spans="1:6" s="237" customFormat="1" x14ac:dyDescent="0.2">
      <c r="A150" s="234"/>
      <c r="B150" s="59" t="s">
        <v>490</v>
      </c>
      <c r="C150" s="235"/>
      <c r="D150" s="236"/>
      <c r="E150" s="236"/>
      <c r="F150" s="236"/>
    </row>
    <row r="151" spans="1:6" s="237" customFormat="1" x14ac:dyDescent="0.2">
      <c r="A151" s="234"/>
      <c r="B151" s="59"/>
      <c r="C151" s="235"/>
      <c r="D151" s="236"/>
      <c r="E151" s="236"/>
      <c r="F151" s="236"/>
    </row>
    <row r="152" spans="1:6" s="237" customFormat="1" x14ac:dyDescent="0.2">
      <c r="A152" s="260" t="s">
        <v>491</v>
      </c>
      <c r="B152" s="243" t="s">
        <v>492</v>
      </c>
      <c r="C152" s="235" t="s">
        <v>12</v>
      </c>
      <c r="D152" s="236">
        <v>84.56</v>
      </c>
      <c r="E152" s="232">
        <v>0</v>
      </c>
      <c r="F152" s="236">
        <f>D152*E152</f>
        <v>0</v>
      </c>
    </row>
    <row r="154" spans="1:6" s="237" customFormat="1" x14ac:dyDescent="0.2">
      <c r="A154" s="260" t="s">
        <v>493</v>
      </c>
      <c r="B154" s="233" t="s">
        <v>494</v>
      </c>
      <c r="C154" s="235"/>
      <c r="D154" s="236"/>
      <c r="E154" s="236"/>
      <c r="F154" s="236"/>
    </row>
    <row r="155" spans="1:6" s="237" customFormat="1" x14ac:dyDescent="0.2">
      <c r="A155" s="234"/>
      <c r="B155" s="59" t="s">
        <v>495</v>
      </c>
      <c r="C155" s="235"/>
      <c r="D155" s="236"/>
      <c r="E155" s="236"/>
      <c r="F155" s="236"/>
    </row>
    <row r="156" spans="1:6" s="237" customFormat="1" x14ac:dyDescent="0.2">
      <c r="A156" s="243"/>
      <c r="B156" s="59"/>
      <c r="C156" s="235"/>
      <c r="D156" s="236"/>
      <c r="E156" s="236"/>
      <c r="F156" s="236"/>
    </row>
    <row r="157" spans="1:6" s="237" customFormat="1" x14ac:dyDescent="0.2">
      <c r="A157" s="243"/>
      <c r="B157" s="269" t="s">
        <v>496</v>
      </c>
      <c r="C157" s="235" t="s">
        <v>26</v>
      </c>
      <c r="D157" s="236">
        <v>1</v>
      </c>
      <c r="E157" s="232">
        <v>0</v>
      </c>
      <c r="F157" s="270">
        <f t="shared" ref="F157:F163" si="0">D157*E157</f>
        <v>0</v>
      </c>
    </row>
    <row r="158" spans="1:6" s="237" customFormat="1" x14ac:dyDescent="0.2">
      <c r="A158" s="243"/>
      <c r="B158" s="60" t="s">
        <v>497</v>
      </c>
      <c r="C158" s="235" t="s">
        <v>26</v>
      </c>
      <c r="D158" s="236">
        <v>1</v>
      </c>
      <c r="E158" s="232">
        <v>0</v>
      </c>
      <c r="F158" s="270">
        <f t="shared" si="0"/>
        <v>0</v>
      </c>
    </row>
    <row r="159" spans="1:6" s="237" customFormat="1" x14ac:dyDescent="0.2">
      <c r="A159" s="243"/>
      <c r="B159" s="60" t="s">
        <v>498</v>
      </c>
      <c r="C159" s="235" t="s">
        <v>26</v>
      </c>
      <c r="D159" s="236">
        <v>1</v>
      </c>
      <c r="E159" s="232">
        <v>0</v>
      </c>
      <c r="F159" s="270">
        <f t="shared" si="0"/>
        <v>0</v>
      </c>
    </row>
    <row r="160" spans="1:6" s="237" customFormat="1" x14ac:dyDescent="0.2">
      <c r="A160" s="243"/>
      <c r="B160" s="60" t="s">
        <v>499</v>
      </c>
      <c r="C160" s="235" t="s">
        <v>26</v>
      </c>
      <c r="D160" s="236">
        <v>1</v>
      </c>
      <c r="E160" s="232">
        <v>0</v>
      </c>
      <c r="F160" s="270">
        <f t="shared" si="0"/>
        <v>0</v>
      </c>
    </row>
    <row r="161" spans="1:7" s="275" customFormat="1" ht="24" x14ac:dyDescent="0.2">
      <c r="A161" s="271"/>
      <c r="B161" s="272" t="s">
        <v>500</v>
      </c>
      <c r="C161" s="273" t="s">
        <v>26</v>
      </c>
      <c r="D161" s="270">
        <v>2</v>
      </c>
      <c r="E161" s="300">
        <v>0</v>
      </c>
      <c r="F161" s="270">
        <f t="shared" si="0"/>
        <v>0</v>
      </c>
      <c r="G161" s="274"/>
    </row>
    <row r="162" spans="1:7" s="275" customFormat="1" x14ac:dyDescent="0.2">
      <c r="B162" s="271" t="s">
        <v>501</v>
      </c>
      <c r="C162" s="273" t="s">
        <v>26</v>
      </c>
      <c r="D162" s="270">
        <v>1</v>
      </c>
      <c r="E162" s="300">
        <v>0</v>
      </c>
      <c r="F162" s="270">
        <f t="shared" si="0"/>
        <v>0</v>
      </c>
      <c r="G162" s="274"/>
    </row>
    <row r="163" spans="1:7" s="275" customFormat="1" ht="36" x14ac:dyDescent="0.2">
      <c r="B163" s="272" t="s">
        <v>502</v>
      </c>
      <c r="C163" s="273" t="s">
        <v>26</v>
      </c>
      <c r="D163" s="270">
        <v>2</v>
      </c>
      <c r="E163" s="300">
        <v>0</v>
      </c>
      <c r="F163" s="270">
        <f t="shared" si="0"/>
        <v>0</v>
      </c>
      <c r="G163" s="274"/>
    </row>
    <row r="164" spans="1:7" x14ac:dyDescent="0.2">
      <c r="A164" s="243"/>
      <c r="B164" s="269"/>
    </row>
    <row r="165" spans="1:7" x14ac:dyDescent="0.2">
      <c r="A165" s="243"/>
      <c r="B165" s="276" t="s">
        <v>503</v>
      </c>
    </row>
    <row r="166" spans="1:7" x14ac:dyDescent="0.2">
      <c r="A166" s="243"/>
      <c r="B166" s="59" t="s">
        <v>495</v>
      </c>
    </row>
    <row r="167" spans="1:7" x14ac:dyDescent="0.2">
      <c r="A167" s="243"/>
      <c r="B167" s="59"/>
    </row>
    <row r="168" spans="1:7" x14ac:dyDescent="0.2">
      <c r="A168" s="243"/>
      <c r="B168" s="269" t="s">
        <v>504</v>
      </c>
      <c r="C168" s="235" t="s">
        <v>26</v>
      </c>
      <c r="D168" s="236">
        <v>1</v>
      </c>
      <c r="E168" s="232">
        <v>0</v>
      </c>
      <c r="F168" s="270">
        <f t="shared" ref="F168:F177" si="1">D168*E168</f>
        <v>0</v>
      </c>
    </row>
    <row r="169" spans="1:7" x14ac:dyDescent="0.2">
      <c r="A169" s="243"/>
      <c r="B169" s="60" t="s">
        <v>505</v>
      </c>
      <c r="C169" s="235" t="s">
        <v>26</v>
      </c>
      <c r="D169" s="236">
        <v>2</v>
      </c>
      <c r="E169" s="232">
        <v>0</v>
      </c>
      <c r="F169" s="270">
        <f t="shared" si="1"/>
        <v>0</v>
      </c>
    </row>
    <row r="170" spans="1:7" x14ac:dyDescent="0.2">
      <c r="A170" s="243"/>
      <c r="B170" s="272" t="s">
        <v>506</v>
      </c>
      <c r="C170" s="273" t="s">
        <v>26</v>
      </c>
      <c r="D170" s="270">
        <v>1</v>
      </c>
      <c r="E170" s="300">
        <v>0</v>
      </c>
      <c r="F170" s="270">
        <f t="shared" si="1"/>
        <v>0</v>
      </c>
    </row>
    <row r="171" spans="1:7" x14ac:dyDescent="0.2">
      <c r="A171" s="243"/>
      <c r="B171" s="272" t="s">
        <v>507</v>
      </c>
      <c r="C171" s="273" t="s">
        <v>26</v>
      </c>
      <c r="D171" s="270">
        <v>1</v>
      </c>
      <c r="E171" s="300">
        <v>0</v>
      </c>
      <c r="F171" s="270">
        <f t="shared" si="1"/>
        <v>0</v>
      </c>
    </row>
    <row r="172" spans="1:7" x14ac:dyDescent="0.2">
      <c r="A172" s="243"/>
      <c r="B172" s="271" t="s">
        <v>508</v>
      </c>
      <c r="C172" s="273" t="s">
        <v>26</v>
      </c>
      <c r="D172" s="270">
        <v>1</v>
      </c>
      <c r="E172" s="300">
        <v>0</v>
      </c>
      <c r="F172" s="270">
        <f t="shared" si="1"/>
        <v>0</v>
      </c>
    </row>
    <row r="173" spans="1:7" ht="36" x14ac:dyDescent="0.2">
      <c r="A173" s="243"/>
      <c r="B173" s="272" t="s">
        <v>509</v>
      </c>
      <c r="C173" s="273" t="s">
        <v>26</v>
      </c>
      <c r="D173" s="270">
        <v>2</v>
      </c>
      <c r="E173" s="300">
        <v>0</v>
      </c>
      <c r="F173" s="270">
        <f t="shared" si="1"/>
        <v>0</v>
      </c>
    </row>
    <row r="174" spans="1:7" s="237" customFormat="1" ht="48.75" customHeight="1" x14ac:dyDescent="0.2">
      <c r="A174" s="234"/>
      <c r="B174" s="353" t="s">
        <v>785</v>
      </c>
      <c r="C174" s="354"/>
      <c r="D174" s="354"/>
      <c r="E174" s="354"/>
      <c r="F174" s="236"/>
    </row>
    <row r="175" spans="1:7" ht="60" x14ac:dyDescent="0.2">
      <c r="A175" s="243"/>
      <c r="B175" s="277" t="s">
        <v>510</v>
      </c>
      <c r="C175" s="278" t="s">
        <v>26</v>
      </c>
      <c r="D175" s="279">
        <v>1</v>
      </c>
      <c r="E175" s="301">
        <v>0</v>
      </c>
      <c r="F175" s="279">
        <f t="shared" si="1"/>
        <v>0</v>
      </c>
    </row>
    <row r="176" spans="1:7" s="237" customFormat="1" ht="48.75" customHeight="1" x14ac:dyDescent="0.2">
      <c r="A176" s="234"/>
      <c r="B176" s="353" t="s">
        <v>785</v>
      </c>
      <c r="C176" s="354"/>
      <c r="D176" s="354"/>
      <c r="E176" s="354"/>
      <c r="F176" s="236"/>
    </row>
    <row r="177" spans="1:6" ht="60" x14ac:dyDescent="0.2">
      <c r="A177" s="243"/>
      <c r="B177" s="277" t="s">
        <v>511</v>
      </c>
      <c r="C177" s="278" t="s">
        <v>26</v>
      </c>
      <c r="D177" s="279">
        <v>1</v>
      </c>
      <c r="E177" s="301">
        <v>0</v>
      </c>
      <c r="F177" s="279">
        <f t="shared" si="1"/>
        <v>0</v>
      </c>
    </row>
    <row r="178" spans="1:6" s="237" customFormat="1" ht="48.75" customHeight="1" x14ac:dyDescent="0.2">
      <c r="A178" s="234"/>
      <c r="B178" s="353" t="s">
        <v>785</v>
      </c>
      <c r="C178" s="354"/>
      <c r="D178" s="354"/>
      <c r="E178" s="354"/>
      <c r="F178" s="236"/>
    </row>
    <row r="179" spans="1:6" x14ac:dyDescent="0.2">
      <c r="B179" s="269"/>
    </row>
    <row r="180" spans="1:6" ht="12.75" thickBot="1" x14ac:dyDescent="0.25">
      <c r="A180" s="262"/>
      <c r="B180" s="247" t="s">
        <v>400</v>
      </c>
      <c r="C180" s="248"/>
      <c r="D180" s="249"/>
      <c r="E180" s="249" t="s">
        <v>384</v>
      </c>
      <c r="F180" s="249">
        <f>SUM(F150:F179)</f>
        <v>0</v>
      </c>
    </row>
    <row r="181" spans="1:6" s="280" customFormat="1" ht="12.75" thickTop="1" x14ac:dyDescent="0.2">
      <c r="A181" s="271"/>
      <c r="B181" s="271"/>
      <c r="C181" s="273"/>
      <c r="D181" s="270"/>
      <c r="E181" s="270"/>
      <c r="F181" s="270"/>
    </row>
    <row r="182" spans="1:6" s="280" customFormat="1" x14ac:dyDescent="0.2">
      <c r="A182" s="281"/>
      <c r="B182" s="281"/>
      <c r="C182" s="278"/>
      <c r="D182" s="279"/>
      <c r="E182" s="279"/>
      <c r="F182" s="279"/>
    </row>
    <row r="183" spans="1:6" s="285" customFormat="1" x14ac:dyDescent="0.2">
      <c r="A183" s="282" t="s">
        <v>402</v>
      </c>
      <c r="B183" s="282" t="s">
        <v>512</v>
      </c>
      <c r="C183" s="283"/>
      <c r="D183" s="284"/>
      <c r="E183" s="284"/>
      <c r="F183" s="284"/>
    </row>
    <row r="184" spans="1:6" s="280" customFormat="1" x14ac:dyDescent="0.2">
      <c r="A184" s="286" t="s">
        <v>513</v>
      </c>
      <c r="B184" s="287" t="str">
        <f>B197</f>
        <v>Gradbena dela - HP</v>
      </c>
      <c r="C184" s="288"/>
      <c r="D184" s="288"/>
      <c r="E184" s="288"/>
      <c r="F184" s="288">
        <f>F197</f>
        <v>0</v>
      </c>
    </row>
    <row r="185" spans="1:6" s="280" customFormat="1" x14ac:dyDescent="0.2">
      <c r="A185" s="286" t="s">
        <v>514</v>
      </c>
      <c r="B185" s="287" t="str">
        <f>B205</f>
        <v>Zemeljska dela - HP</v>
      </c>
      <c r="C185" s="288"/>
      <c r="D185" s="288"/>
      <c r="E185" s="288"/>
      <c r="F185" s="288">
        <f>F205</f>
        <v>0</v>
      </c>
    </row>
    <row r="186" spans="1:6" s="280" customFormat="1" x14ac:dyDescent="0.2">
      <c r="A186" s="286" t="s">
        <v>515</v>
      </c>
      <c r="B186" s="287" t="str">
        <f>B218</f>
        <v>Montažna dela - HP</v>
      </c>
      <c r="C186" s="288"/>
      <c r="D186" s="288"/>
      <c r="E186" s="288"/>
      <c r="F186" s="288">
        <f>F218</f>
        <v>0</v>
      </c>
    </row>
    <row r="187" spans="1:6" s="280" customFormat="1" x14ac:dyDescent="0.2">
      <c r="A187" s="286" t="s">
        <v>516</v>
      </c>
      <c r="B187" s="287" t="str">
        <f>B251</f>
        <v>Nabava materiala - HP</v>
      </c>
      <c r="C187" s="288"/>
      <c r="D187" s="288"/>
      <c r="E187" s="288"/>
      <c r="F187" s="288">
        <f>F251</f>
        <v>0</v>
      </c>
    </row>
    <row r="188" spans="1:6" s="285" customFormat="1" x14ac:dyDescent="0.2">
      <c r="A188" s="286" t="s">
        <v>517</v>
      </c>
      <c r="B188" s="287" t="str">
        <f>B257</f>
        <v>Zaključna dela - HP</v>
      </c>
      <c r="C188" s="288"/>
      <c r="D188" s="288"/>
      <c r="E188" s="288"/>
      <c r="F188" s="288">
        <f>F257</f>
        <v>0</v>
      </c>
    </row>
    <row r="189" spans="1:6" s="280" customFormat="1" ht="12.75" thickBot="1" x14ac:dyDescent="0.25">
      <c r="A189" s="289"/>
      <c r="B189" s="290" t="s">
        <v>518</v>
      </c>
      <c r="C189" s="291"/>
      <c r="D189" s="291"/>
      <c r="E189" s="291"/>
      <c r="F189" s="291">
        <f>SUM(F184:F188)</f>
        <v>0</v>
      </c>
    </row>
    <row r="190" spans="1:6" s="280" customFormat="1" ht="12.75" thickTop="1" x14ac:dyDescent="0.2">
      <c r="A190" s="286"/>
      <c r="B190" s="287"/>
      <c r="C190" s="288"/>
      <c r="D190" s="288"/>
      <c r="E190" s="288"/>
      <c r="F190" s="288"/>
    </row>
    <row r="191" spans="1:6" s="280" customFormat="1" x14ac:dyDescent="0.2">
      <c r="A191" s="286"/>
      <c r="B191" s="287"/>
      <c r="C191" s="288"/>
      <c r="D191" s="288"/>
      <c r="E191" s="288"/>
      <c r="F191" s="288"/>
    </row>
    <row r="192" spans="1:6" s="280" customFormat="1" x14ac:dyDescent="0.2">
      <c r="A192" s="281"/>
      <c r="B192" s="281"/>
      <c r="C192" s="292"/>
      <c r="D192" s="279"/>
      <c r="E192" s="279"/>
      <c r="F192" s="279"/>
    </row>
    <row r="193" spans="1:6" s="280" customFormat="1" x14ac:dyDescent="0.2">
      <c r="A193" s="293" t="s">
        <v>513</v>
      </c>
      <c r="B193" s="282" t="s">
        <v>519</v>
      </c>
      <c r="C193" s="283"/>
      <c r="D193" s="284"/>
      <c r="E193" s="284"/>
      <c r="F193" s="284"/>
    </row>
    <row r="194" spans="1:6" s="280" customFormat="1" ht="60" x14ac:dyDescent="0.2">
      <c r="A194" s="294" t="s">
        <v>520</v>
      </c>
      <c r="B194" s="277" t="s">
        <v>521</v>
      </c>
      <c r="C194" s="278" t="s">
        <v>26</v>
      </c>
      <c r="D194" s="279">
        <v>6</v>
      </c>
      <c r="E194" s="301">
        <v>0</v>
      </c>
      <c r="F194" s="279">
        <f>D194*E194</f>
        <v>0</v>
      </c>
    </row>
    <row r="195" spans="1:6" s="280" customFormat="1" ht="36" x14ac:dyDescent="0.2">
      <c r="A195" s="294" t="s">
        <v>522</v>
      </c>
      <c r="B195" s="277" t="s">
        <v>523</v>
      </c>
      <c r="C195" s="278" t="s">
        <v>12</v>
      </c>
      <c r="D195" s="279">
        <v>20</v>
      </c>
      <c r="E195" s="301">
        <v>0</v>
      </c>
      <c r="F195" s="279">
        <f>D195*E195</f>
        <v>0</v>
      </c>
    </row>
    <row r="196" spans="1:6" s="280" customFormat="1" ht="24" x14ac:dyDescent="0.2">
      <c r="A196" s="294" t="s">
        <v>524</v>
      </c>
      <c r="B196" s="277" t="s">
        <v>525</v>
      </c>
      <c r="C196" s="292" t="s">
        <v>375</v>
      </c>
      <c r="D196" s="279">
        <v>30</v>
      </c>
      <c r="E196" s="301">
        <v>0</v>
      </c>
      <c r="F196" s="279">
        <f>D196*E196</f>
        <v>0</v>
      </c>
    </row>
    <row r="197" spans="1:6" s="280" customFormat="1" ht="12.75" thickBot="1" x14ac:dyDescent="0.25">
      <c r="A197" s="295"/>
      <c r="B197" s="296" t="s">
        <v>519</v>
      </c>
      <c r="C197" s="297"/>
      <c r="D197" s="291"/>
      <c r="E197" s="291" t="s">
        <v>384</v>
      </c>
      <c r="F197" s="291">
        <f>SUM(F194:F196)</f>
        <v>0</v>
      </c>
    </row>
    <row r="198" spans="1:6" s="285" customFormat="1" ht="12.75" thickTop="1" x14ac:dyDescent="0.2">
      <c r="A198" s="281"/>
      <c r="B198" s="281"/>
      <c r="C198" s="292"/>
      <c r="D198" s="279"/>
      <c r="E198" s="279"/>
      <c r="F198" s="279"/>
    </row>
    <row r="199" spans="1:6" s="280" customFormat="1" x14ac:dyDescent="0.2">
      <c r="A199" s="281"/>
      <c r="B199" s="281"/>
      <c r="C199" s="292"/>
      <c r="D199" s="279"/>
      <c r="E199" s="279"/>
      <c r="F199" s="279"/>
    </row>
    <row r="200" spans="1:6" s="280" customFormat="1" x14ac:dyDescent="0.2">
      <c r="A200" s="293" t="s">
        <v>514</v>
      </c>
      <c r="B200" s="282" t="s">
        <v>526</v>
      </c>
      <c r="C200" s="283"/>
      <c r="D200" s="284"/>
      <c r="E200" s="284"/>
      <c r="F200" s="284"/>
    </row>
    <row r="201" spans="1:6" s="280" customFormat="1" ht="132" x14ac:dyDescent="0.2">
      <c r="A201" s="294" t="s">
        <v>527</v>
      </c>
      <c r="B201" s="277" t="s">
        <v>528</v>
      </c>
      <c r="C201" s="278" t="s">
        <v>12</v>
      </c>
      <c r="D201" s="279">
        <v>41.47</v>
      </c>
      <c r="E201" s="301">
        <v>0</v>
      </c>
      <c r="F201" s="279">
        <f>D201*E201</f>
        <v>0</v>
      </c>
    </row>
    <row r="202" spans="1:6" s="280" customFormat="1" x14ac:dyDescent="0.2">
      <c r="A202" s="294"/>
      <c r="B202" s="277"/>
      <c r="C202" s="278"/>
      <c r="D202" s="279"/>
      <c r="E202" s="279"/>
      <c r="F202" s="279"/>
    </row>
    <row r="203" spans="1:6" s="280" customFormat="1" ht="132" x14ac:dyDescent="0.2">
      <c r="A203" s="294" t="s">
        <v>529</v>
      </c>
      <c r="B203" s="277" t="s">
        <v>530</v>
      </c>
      <c r="C203" s="278" t="s">
        <v>22</v>
      </c>
      <c r="D203" s="279">
        <v>45.65</v>
      </c>
      <c r="E203" s="301">
        <v>0</v>
      </c>
      <c r="F203" s="279">
        <f>D203*E203</f>
        <v>0</v>
      </c>
    </row>
    <row r="204" spans="1:6" s="280" customFormat="1" ht="132" x14ac:dyDescent="0.2">
      <c r="A204" s="294" t="s">
        <v>531</v>
      </c>
      <c r="B204" s="277" t="s">
        <v>532</v>
      </c>
      <c r="C204" s="278" t="s">
        <v>21</v>
      </c>
      <c r="D204" s="279">
        <v>11</v>
      </c>
      <c r="E204" s="301">
        <v>0</v>
      </c>
      <c r="F204" s="279">
        <f>D204*E204</f>
        <v>0</v>
      </c>
    </row>
    <row r="205" spans="1:6" s="280" customFormat="1" ht="12.75" thickBot="1" x14ac:dyDescent="0.25">
      <c r="A205" s="295"/>
      <c r="B205" s="296" t="s">
        <v>526</v>
      </c>
      <c r="C205" s="297"/>
      <c r="D205" s="291"/>
      <c r="E205" s="291" t="s">
        <v>384</v>
      </c>
      <c r="F205" s="291">
        <f>SUM(F201:F204)</f>
        <v>0</v>
      </c>
    </row>
    <row r="206" spans="1:6" s="280" customFormat="1" ht="12.75" thickTop="1" x14ac:dyDescent="0.2">
      <c r="A206" s="281"/>
      <c r="B206" s="281"/>
      <c r="C206" s="292"/>
      <c r="D206" s="279"/>
      <c r="E206" s="279"/>
      <c r="F206" s="279"/>
    </row>
    <row r="207" spans="1:6" s="280" customFormat="1" x14ac:dyDescent="0.2">
      <c r="A207" s="281"/>
      <c r="B207" s="281"/>
      <c r="C207" s="292"/>
      <c r="D207" s="279"/>
      <c r="E207" s="279"/>
      <c r="F207" s="279"/>
    </row>
    <row r="208" spans="1:6" s="280" customFormat="1" x14ac:dyDescent="0.2">
      <c r="A208" s="293" t="s">
        <v>515</v>
      </c>
      <c r="B208" s="282" t="s">
        <v>533</v>
      </c>
      <c r="C208" s="283"/>
      <c r="D208" s="284"/>
      <c r="E208" s="284"/>
      <c r="F208" s="284"/>
    </row>
    <row r="209" spans="1:6" s="280" customFormat="1" ht="36" x14ac:dyDescent="0.2">
      <c r="A209" s="298" t="s">
        <v>534</v>
      </c>
      <c r="B209" s="277" t="s">
        <v>535</v>
      </c>
      <c r="C209" s="292" t="s">
        <v>12</v>
      </c>
      <c r="D209" s="279">
        <v>159.83000000000001</v>
      </c>
      <c r="E209" s="301">
        <v>0</v>
      </c>
      <c r="F209" s="279">
        <f t="shared" ref="F209:F217" si="2">D209*E209</f>
        <v>0</v>
      </c>
    </row>
    <row r="210" spans="1:6" s="280" customFormat="1" ht="48" hidden="1" x14ac:dyDescent="0.2">
      <c r="A210" s="298" t="s">
        <v>536</v>
      </c>
      <c r="B210" s="277" t="s">
        <v>537</v>
      </c>
      <c r="C210" s="292" t="s">
        <v>12</v>
      </c>
      <c r="D210" s="279">
        <v>0</v>
      </c>
      <c r="E210" s="279">
        <v>6</v>
      </c>
      <c r="F210" s="279">
        <f t="shared" si="2"/>
        <v>0</v>
      </c>
    </row>
    <row r="211" spans="1:6" s="280" customFormat="1" ht="48" hidden="1" x14ac:dyDescent="0.2">
      <c r="A211" s="298" t="s">
        <v>538</v>
      </c>
      <c r="B211" s="277" t="s">
        <v>539</v>
      </c>
      <c r="C211" s="292" t="s">
        <v>12</v>
      </c>
      <c r="D211" s="279">
        <v>0</v>
      </c>
      <c r="E211" s="279">
        <v>7</v>
      </c>
      <c r="F211" s="279">
        <f t="shared" si="2"/>
        <v>0</v>
      </c>
    </row>
    <row r="212" spans="1:6" s="280" customFormat="1" ht="48" hidden="1" x14ac:dyDescent="0.2">
      <c r="A212" s="298" t="s">
        <v>540</v>
      </c>
      <c r="B212" s="277" t="s">
        <v>541</v>
      </c>
      <c r="C212" s="292" t="s">
        <v>22</v>
      </c>
      <c r="D212" s="279">
        <v>0</v>
      </c>
      <c r="E212" s="279">
        <v>9</v>
      </c>
      <c r="F212" s="279">
        <f t="shared" si="2"/>
        <v>0</v>
      </c>
    </row>
    <row r="213" spans="1:6" s="280" customFormat="1" ht="48" x14ac:dyDescent="0.2">
      <c r="A213" s="298" t="s">
        <v>542</v>
      </c>
      <c r="B213" s="277" t="s">
        <v>543</v>
      </c>
      <c r="C213" s="292" t="s">
        <v>26</v>
      </c>
      <c r="D213" s="279">
        <v>9</v>
      </c>
      <c r="E213" s="301">
        <v>0</v>
      </c>
      <c r="F213" s="279">
        <f t="shared" si="2"/>
        <v>0</v>
      </c>
    </row>
    <row r="214" spans="1:6" s="280" customFormat="1" ht="24" x14ac:dyDescent="0.2">
      <c r="A214" s="298" t="s">
        <v>544</v>
      </c>
      <c r="B214" s="277" t="s">
        <v>545</v>
      </c>
      <c r="C214" s="292" t="s">
        <v>26</v>
      </c>
      <c r="D214" s="279">
        <f>D213</f>
        <v>9</v>
      </c>
      <c r="E214" s="301">
        <v>0</v>
      </c>
      <c r="F214" s="279">
        <f t="shared" si="2"/>
        <v>0</v>
      </c>
    </row>
    <row r="215" spans="1:6" s="280" customFormat="1" x14ac:dyDescent="0.2">
      <c r="A215" s="298" t="s">
        <v>546</v>
      </c>
      <c r="B215" s="277" t="s">
        <v>547</v>
      </c>
      <c r="C215" s="292" t="s">
        <v>26</v>
      </c>
      <c r="D215" s="279">
        <f>D214</f>
        <v>9</v>
      </c>
      <c r="E215" s="301">
        <v>0</v>
      </c>
      <c r="F215" s="279">
        <f t="shared" si="2"/>
        <v>0</v>
      </c>
    </row>
    <row r="216" spans="1:6" s="280" customFormat="1" x14ac:dyDescent="0.2">
      <c r="A216" s="298" t="s">
        <v>548</v>
      </c>
      <c r="B216" s="281" t="s">
        <v>549</v>
      </c>
      <c r="C216" s="292" t="s">
        <v>12</v>
      </c>
      <c r="D216" s="279">
        <f>SUM(D209:D212)</f>
        <v>159.83000000000001</v>
      </c>
      <c r="E216" s="301">
        <v>0</v>
      </c>
      <c r="F216" s="279">
        <f t="shared" si="2"/>
        <v>0</v>
      </c>
    </row>
    <row r="217" spans="1:6" s="280" customFormat="1" ht="24" x14ac:dyDescent="0.2">
      <c r="A217" s="298" t="s">
        <v>550</v>
      </c>
      <c r="B217" s="277" t="s">
        <v>551</v>
      </c>
      <c r="C217" s="292" t="s">
        <v>12</v>
      </c>
      <c r="D217" s="279">
        <f>D216</f>
        <v>159.83000000000001</v>
      </c>
      <c r="E217" s="301">
        <v>0</v>
      </c>
      <c r="F217" s="279">
        <f t="shared" si="2"/>
        <v>0</v>
      </c>
    </row>
    <row r="218" spans="1:6" s="280" customFormat="1" ht="12.75" thickBot="1" x14ac:dyDescent="0.25">
      <c r="A218" s="295"/>
      <c r="B218" s="296" t="s">
        <v>533</v>
      </c>
      <c r="C218" s="297"/>
      <c r="D218" s="291"/>
      <c r="E218" s="291" t="s">
        <v>384</v>
      </c>
      <c r="F218" s="291">
        <f>SUM(F209:F217)</f>
        <v>0</v>
      </c>
    </row>
    <row r="219" spans="1:6" s="280" customFormat="1" ht="12.75" thickTop="1" x14ac:dyDescent="0.2">
      <c r="A219" s="281"/>
      <c r="B219" s="281"/>
      <c r="C219" s="292"/>
      <c r="D219" s="279"/>
      <c r="E219" s="279"/>
      <c r="F219" s="279"/>
    </row>
    <row r="220" spans="1:6" s="280" customFormat="1" x14ac:dyDescent="0.2">
      <c r="A220" s="281"/>
      <c r="B220" s="281"/>
      <c r="C220" s="292"/>
      <c r="D220" s="279"/>
      <c r="E220" s="279"/>
      <c r="F220" s="279"/>
    </row>
    <row r="221" spans="1:6" s="280" customFormat="1" x14ac:dyDescent="0.2">
      <c r="A221" s="293" t="s">
        <v>516</v>
      </c>
      <c r="B221" s="282" t="s">
        <v>552</v>
      </c>
      <c r="C221" s="283"/>
      <c r="D221" s="284"/>
      <c r="E221" s="284"/>
      <c r="F221" s="284"/>
    </row>
    <row r="222" spans="1:6" s="280" customFormat="1" x14ac:dyDescent="0.2">
      <c r="A222" s="298" t="s">
        <v>553</v>
      </c>
      <c r="B222" s="277" t="s">
        <v>554</v>
      </c>
      <c r="C222" s="292" t="s">
        <v>12</v>
      </c>
      <c r="D222" s="279">
        <f>D209</f>
        <v>159.83000000000001</v>
      </c>
      <c r="E222" s="301">
        <v>0</v>
      </c>
      <c r="F222" s="279">
        <f t="shared" ref="F222:F249" si="3">D222*E222</f>
        <v>0</v>
      </c>
    </row>
    <row r="223" spans="1:6" s="280" customFormat="1" hidden="1" x14ac:dyDescent="0.2">
      <c r="A223" s="298" t="s">
        <v>555</v>
      </c>
      <c r="B223" s="277" t="s">
        <v>556</v>
      </c>
      <c r="C223" s="292" t="s">
        <v>12</v>
      </c>
      <c r="D223" s="279">
        <f>D210</f>
        <v>0</v>
      </c>
      <c r="E223" s="301">
        <v>2</v>
      </c>
      <c r="F223" s="279">
        <f t="shared" si="3"/>
        <v>0</v>
      </c>
    </row>
    <row r="224" spans="1:6" s="280" customFormat="1" hidden="1" x14ac:dyDescent="0.2">
      <c r="A224" s="298" t="s">
        <v>557</v>
      </c>
      <c r="B224" s="277" t="s">
        <v>558</v>
      </c>
      <c r="C224" s="292" t="s">
        <v>12</v>
      </c>
      <c r="D224" s="279">
        <f>D211</f>
        <v>0</v>
      </c>
      <c r="E224" s="301">
        <v>3</v>
      </c>
      <c r="F224" s="279">
        <f t="shared" si="3"/>
        <v>0</v>
      </c>
    </row>
    <row r="225" spans="1:6" s="280" customFormat="1" hidden="1" x14ac:dyDescent="0.2">
      <c r="A225" s="298" t="s">
        <v>559</v>
      </c>
      <c r="B225" s="277" t="s">
        <v>560</v>
      </c>
      <c r="C225" s="292" t="s">
        <v>22</v>
      </c>
      <c r="D225" s="279">
        <f>D212</f>
        <v>0</v>
      </c>
      <c r="E225" s="301">
        <v>10</v>
      </c>
      <c r="F225" s="279">
        <f t="shared" si="3"/>
        <v>0</v>
      </c>
    </row>
    <row r="226" spans="1:6" s="280" customFormat="1" ht="24" x14ac:dyDescent="0.2">
      <c r="A226" s="298" t="s">
        <v>559</v>
      </c>
      <c r="B226" s="277" t="s">
        <v>561</v>
      </c>
      <c r="C226" s="292" t="s">
        <v>12</v>
      </c>
      <c r="D226" s="279">
        <v>96.13</v>
      </c>
      <c r="E226" s="301">
        <v>0</v>
      </c>
      <c r="F226" s="279">
        <f t="shared" si="3"/>
        <v>0</v>
      </c>
    </row>
    <row r="227" spans="1:6" s="280" customFormat="1" ht="24" hidden="1" x14ac:dyDescent="0.2">
      <c r="A227" s="298" t="s">
        <v>562</v>
      </c>
      <c r="B227" s="277" t="s">
        <v>563</v>
      </c>
      <c r="C227" s="292" t="s">
        <v>12</v>
      </c>
      <c r="D227" s="279">
        <v>0</v>
      </c>
      <c r="E227" s="301">
        <v>7</v>
      </c>
      <c r="F227" s="279">
        <f t="shared" si="3"/>
        <v>0</v>
      </c>
    </row>
    <row r="228" spans="1:6" s="280" customFormat="1" ht="24" hidden="1" x14ac:dyDescent="0.2">
      <c r="A228" s="298" t="s">
        <v>564</v>
      </c>
      <c r="B228" s="277" t="s">
        <v>565</v>
      </c>
      <c r="C228" s="292" t="s">
        <v>12</v>
      </c>
      <c r="D228" s="279">
        <v>0</v>
      </c>
      <c r="E228" s="301">
        <v>9</v>
      </c>
      <c r="F228" s="279">
        <f t="shared" si="3"/>
        <v>0</v>
      </c>
    </row>
    <row r="229" spans="1:6" s="280" customFormat="1" ht="252" hidden="1" x14ac:dyDescent="0.2">
      <c r="A229" s="298" t="s">
        <v>566</v>
      </c>
      <c r="B229" s="277" t="s">
        <v>567</v>
      </c>
      <c r="C229" s="292" t="s">
        <v>26</v>
      </c>
      <c r="D229" s="279">
        <v>0</v>
      </c>
      <c r="E229" s="301">
        <v>230</v>
      </c>
      <c r="F229" s="279">
        <f t="shared" si="3"/>
        <v>0</v>
      </c>
    </row>
    <row r="230" spans="1:6" s="280" customFormat="1" ht="264" x14ac:dyDescent="0.2">
      <c r="A230" s="298"/>
      <c r="B230" s="277" t="s">
        <v>568</v>
      </c>
      <c r="C230" s="292" t="s">
        <v>26</v>
      </c>
      <c r="D230" s="279">
        <v>9</v>
      </c>
      <c r="E230" s="301">
        <v>0</v>
      </c>
      <c r="F230" s="279">
        <f t="shared" si="3"/>
        <v>0</v>
      </c>
    </row>
    <row r="231" spans="1:6" s="280" customFormat="1" ht="252" hidden="1" x14ac:dyDescent="0.2">
      <c r="A231" s="298" t="s">
        <v>569</v>
      </c>
      <c r="B231" s="277" t="s">
        <v>570</v>
      </c>
      <c r="C231" s="292" t="s">
        <v>26</v>
      </c>
      <c r="D231" s="279">
        <v>0</v>
      </c>
      <c r="E231" s="301">
        <v>225</v>
      </c>
      <c r="F231" s="279">
        <f t="shared" si="3"/>
        <v>0</v>
      </c>
    </row>
    <row r="232" spans="1:6" s="280" customFormat="1" ht="252" hidden="1" x14ac:dyDescent="0.2">
      <c r="A232" s="298" t="s">
        <v>571</v>
      </c>
      <c r="B232" s="277" t="s">
        <v>572</v>
      </c>
      <c r="C232" s="292" t="s">
        <v>26</v>
      </c>
      <c r="D232" s="279">
        <v>0</v>
      </c>
      <c r="E232" s="301">
        <v>225</v>
      </c>
      <c r="F232" s="279">
        <f t="shared" si="3"/>
        <v>0</v>
      </c>
    </row>
    <row r="233" spans="1:6" s="280" customFormat="1" x14ac:dyDescent="0.2">
      <c r="A233" s="298" t="s">
        <v>573</v>
      </c>
      <c r="B233" s="281" t="s">
        <v>574</v>
      </c>
      <c r="C233" s="292" t="s">
        <v>26</v>
      </c>
      <c r="D233" s="279">
        <v>9</v>
      </c>
      <c r="E233" s="301">
        <v>0</v>
      </c>
      <c r="F233" s="279">
        <f t="shared" si="3"/>
        <v>0</v>
      </c>
    </row>
    <row r="234" spans="1:6" s="280" customFormat="1" hidden="1" x14ac:dyDescent="0.2">
      <c r="A234" s="298" t="s">
        <v>573</v>
      </c>
      <c r="B234" s="281" t="s">
        <v>575</v>
      </c>
      <c r="C234" s="292" t="s">
        <v>26</v>
      </c>
      <c r="D234" s="279">
        <v>0</v>
      </c>
      <c r="E234" s="301">
        <v>5.8</v>
      </c>
      <c r="F234" s="279">
        <f t="shared" si="3"/>
        <v>0</v>
      </c>
    </row>
    <row r="235" spans="1:6" s="280" customFormat="1" hidden="1" x14ac:dyDescent="0.2">
      <c r="A235" s="298" t="s">
        <v>576</v>
      </c>
      <c r="B235" s="281" t="s">
        <v>577</v>
      </c>
      <c r="C235" s="292" t="s">
        <v>26</v>
      </c>
      <c r="D235" s="279">
        <v>0</v>
      </c>
      <c r="E235" s="301">
        <v>7.4</v>
      </c>
      <c r="F235" s="279">
        <f t="shared" si="3"/>
        <v>0</v>
      </c>
    </row>
    <row r="236" spans="1:6" s="280" customFormat="1" hidden="1" x14ac:dyDescent="0.2">
      <c r="A236" s="298" t="s">
        <v>578</v>
      </c>
      <c r="B236" s="281" t="s">
        <v>579</v>
      </c>
      <c r="C236" s="292" t="s">
        <v>26</v>
      </c>
      <c r="D236" s="279">
        <v>0</v>
      </c>
      <c r="E236" s="301">
        <v>4</v>
      </c>
      <c r="F236" s="279">
        <f t="shared" si="3"/>
        <v>0</v>
      </c>
    </row>
    <row r="237" spans="1:6" s="280" customFormat="1" hidden="1" x14ac:dyDescent="0.2">
      <c r="A237" s="298" t="s">
        <v>580</v>
      </c>
      <c r="B237" s="281" t="s">
        <v>581</v>
      </c>
      <c r="C237" s="292" t="s">
        <v>26</v>
      </c>
      <c r="D237" s="279">
        <v>0</v>
      </c>
      <c r="E237" s="301">
        <v>2.5</v>
      </c>
      <c r="F237" s="279">
        <f t="shared" si="3"/>
        <v>0</v>
      </c>
    </row>
    <row r="238" spans="1:6" s="280" customFormat="1" hidden="1" x14ac:dyDescent="0.2">
      <c r="A238" s="298" t="s">
        <v>582</v>
      </c>
      <c r="B238" s="281" t="s">
        <v>583</v>
      </c>
      <c r="C238" s="292" t="s">
        <v>26</v>
      </c>
      <c r="D238" s="279">
        <v>0</v>
      </c>
      <c r="E238" s="301">
        <v>3</v>
      </c>
      <c r="F238" s="279">
        <f t="shared" si="3"/>
        <v>0</v>
      </c>
    </row>
    <row r="239" spans="1:6" s="280" customFormat="1" x14ac:dyDescent="0.2">
      <c r="A239" s="298" t="s">
        <v>584</v>
      </c>
      <c r="B239" s="281" t="s">
        <v>585</v>
      </c>
      <c r="C239" s="292" t="s">
        <v>26</v>
      </c>
      <c r="D239" s="279">
        <v>18</v>
      </c>
      <c r="E239" s="301">
        <v>0</v>
      </c>
      <c r="F239" s="279">
        <f t="shared" si="3"/>
        <v>0</v>
      </c>
    </row>
    <row r="240" spans="1:6" s="280" customFormat="1" x14ac:dyDescent="0.2">
      <c r="A240" s="298" t="s">
        <v>586</v>
      </c>
      <c r="B240" s="281" t="s">
        <v>587</v>
      </c>
      <c r="C240" s="292" t="s">
        <v>26</v>
      </c>
      <c r="D240" s="279">
        <v>9</v>
      </c>
      <c r="E240" s="301">
        <v>0</v>
      </c>
      <c r="F240" s="279">
        <f t="shared" si="3"/>
        <v>0</v>
      </c>
    </row>
    <row r="241" spans="1:6" s="280" customFormat="1" x14ac:dyDescent="0.2">
      <c r="A241" s="298" t="s">
        <v>588</v>
      </c>
      <c r="B241" s="281" t="s">
        <v>589</v>
      </c>
      <c r="C241" s="292" t="s">
        <v>26</v>
      </c>
      <c r="D241" s="279">
        <v>9</v>
      </c>
      <c r="E241" s="301">
        <v>0</v>
      </c>
      <c r="F241" s="279">
        <f t="shared" si="3"/>
        <v>0</v>
      </c>
    </row>
    <row r="242" spans="1:6" s="280" customFormat="1" x14ac:dyDescent="0.2">
      <c r="A242" s="298" t="s">
        <v>586</v>
      </c>
      <c r="B242" s="281" t="s">
        <v>590</v>
      </c>
      <c r="C242" s="292" t="s">
        <v>26</v>
      </c>
      <c r="D242" s="279">
        <v>9</v>
      </c>
      <c r="E242" s="301">
        <v>0</v>
      </c>
      <c r="F242" s="279">
        <f t="shared" si="3"/>
        <v>0</v>
      </c>
    </row>
    <row r="243" spans="1:6" s="280" customFormat="1" x14ac:dyDescent="0.2">
      <c r="A243" s="298" t="s">
        <v>588</v>
      </c>
      <c r="B243" s="281" t="s">
        <v>591</v>
      </c>
      <c r="C243" s="292" t="s">
        <v>26</v>
      </c>
      <c r="D243" s="279">
        <v>9</v>
      </c>
      <c r="E243" s="301">
        <v>0</v>
      </c>
      <c r="F243" s="279">
        <f t="shared" si="3"/>
        <v>0</v>
      </c>
    </row>
    <row r="244" spans="1:6" s="280" customFormat="1" hidden="1" x14ac:dyDescent="0.2">
      <c r="A244" s="298" t="s">
        <v>586</v>
      </c>
      <c r="B244" s="281" t="s">
        <v>592</v>
      </c>
      <c r="C244" s="292" t="s">
        <v>26</v>
      </c>
      <c r="D244" s="279">
        <v>0</v>
      </c>
      <c r="E244" s="301">
        <v>38</v>
      </c>
      <c r="F244" s="279">
        <f t="shared" si="3"/>
        <v>0</v>
      </c>
    </row>
    <row r="245" spans="1:6" s="280" customFormat="1" hidden="1" x14ac:dyDescent="0.2">
      <c r="A245" s="298" t="s">
        <v>588</v>
      </c>
      <c r="B245" s="281" t="s">
        <v>593</v>
      </c>
      <c r="C245" s="292" t="s">
        <v>26</v>
      </c>
      <c r="D245" s="279">
        <v>0</v>
      </c>
      <c r="E245" s="301">
        <v>50</v>
      </c>
      <c r="F245" s="279">
        <f t="shared" si="3"/>
        <v>0</v>
      </c>
    </row>
    <row r="246" spans="1:6" s="280" customFormat="1" ht="24" x14ac:dyDescent="0.2">
      <c r="A246" s="298" t="s">
        <v>594</v>
      </c>
      <c r="B246" s="277" t="s">
        <v>595</v>
      </c>
      <c r="C246" s="292" t="s">
        <v>26</v>
      </c>
      <c r="D246" s="279">
        <v>9</v>
      </c>
      <c r="E246" s="301">
        <v>0</v>
      </c>
      <c r="F246" s="279">
        <f t="shared" si="3"/>
        <v>0</v>
      </c>
    </row>
    <row r="247" spans="1:6" s="280" customFormat="1" ht="24" hidden="1" x14ac:dyDescent="0.2">
      <c r="A247" s="298" t="s">
        <v>596</v>
      </c>
      <c r="B247" s="277" t="s">
        <v>597</v>
      </c>
      <c r="C247" s="292" t="s">
        <v>26</v>
      </c>
      <c r="D247" s="279">
        <v>0</v>
      </c>
      <c r="E247" s="279">
        <v>50</v>
      </c>
      <c r="F247" s="279">
        <f t="shared" si="3"/>
        <v>0</v>
      </c>
    </row>
    <row r="248" spans="1:6" s="280" customFormat="1" ht="24" hidden="1" x14ac:dyDescent="0.2">
      <c r="A248" s="298" t="s">
        <v>598</v>
      </c>
      <c r="B248" s="277" t="s">
        <v>599</v>
      </c>
      <c r="C248" s="292" t="s">
        <v>26</v>
      </c>
      <c r="D248" s="279">
        <v>0</v>
      </c>
      <c r="E248" s="279">
        <v>90</v>
      </c>
      <c r="F248" s="279">
        <f t="shared" si="3"/>
        <v>0</v>
      </c>
    </row>
    <row r="249" spans="1:6" s="280" customFormat="1" ht="24" hidden="1" x14ac:dyDescent="0.2">
      <c r="A249" s="298" t="s">
        <v>598</v>
      </c>
      <c r="B249" s="277" t="s">
        <v>600</v>
      </c>
      <c r="C249" s="292" t="s">
        <v>26</v>
      </c>
      <c r="D249" s="279">
        <v>0</v>
      </c>
      <c r="E249" s="279">
        <v>100</v>
      </c>
      <c r="F249" s="279">
        <f t="shared" si="3"/>
        <v>0</v>
      </c>
    </row>
    <row r="250" spans="1:6" s="280" customFormat="1" ht="24" x14ac:dyDescent="0.2">
      <c r="A250" s="298" t="s">
        <v>598</v>
      </c>
      <c r="B250" s="277" t="s">
        <v>601</v>
      </c>
      <c r="C250" s="292" t="s">
        <v>602</v>
      </c>
      <c r="D250" s="279">
        <v>5</v>
      </c>
      <c r="E250" s="279"/>
      <c r="F250" s="270">
        <f>ROUNDUP(SUM(F222:F247)*D250%,-1)</f>
        <v>0</v>
      </c>
    </row>
    <row r="251" spans="1:6" s="280" customFormat="1" ht="12.75" thickBot="1" x14ac:dyDescent="0.25">
      <c r="A251" s="295"/>
      <c r="B251" s="296" t="s">
        <v>552</v>
      </c>
      <c r="C251" s="297"/>
      <c r="D251" s="291"/>
      <c r="E251" s="291" t="s">
        <v>384</v>
      </c>
      <c r="F251" s="291">
        <f>SUM(F222:F250)</f>
        <v>0</v>
      </c>
    </row>
    <row r="252" spans="1:6" s="280" customFormat="1" ht="12.75" thickTop="1" x14ac:dyDescent="0.2">
      <c r="A252" s="281"/>
      <c r="B252" s="281"/>
      <c r="C252" s="292"/>
      <c r="D252" s="279"/>
      <c r="E252" s="279"/>
      <c r="F252" s="279"/>
    </row>
    <row r="253" spans="1:6" s="280" customFormat="1" x14ac:dyDescent="0.2">
      <c r="A253" s="281"/>
      <c r="B253" s="281"/>
      <c r="C253" s="292"/>
      <c r="D253" s="279"/>
      <c r="E253" s="279"/>
      <c r="F253" s="279"/>
    </row>
    <row r="254" spans="1:6" s="280" customFormat="1" x14ac:dyDescent="0.2">
      <c r="A254" s="293" t="s">
        <v>517</v>
      </c>
      <c r="B254" s="282" t="s">
        <v>603</v>
      </c>
      <c r="C254" s="283"/>
      <c r="D254" s="284"/>
      <c r="E254" s="284"/>
      <c r="F254" s="284"/>
    </row>
    <row r="255" spans="1:6" s="280" customFormat="1" ht="24" x14ac:dyDescent="0.2">
      <c r="A255" s="294" t="s">
        <v>604</v>
      </c>
      <c r="B255" s="277" t="s">
        <v>449</v>
      </c>
      <c r="C255" s="292" t="s">
        <v>22</v>
      </c>
      <c r="D255" s="279">
        <f>D217*4</f>
        <v>639.32000000000005</v>
      </c>
      <c r="E255" s="301">
        <v>0</v>
      </c>
      <c r="F255" s="279">
        <f>D255*E255</f>
        <v>0</v>
      </c>
    </row>
    <row r="256" spans="1:6" s="280" customFormat="1" ht="48" x14ac:dyDescent="0.2">
      <c r="A256" s="294" t="s">
        <v>605</v>
      </c>
      <c r="B256" s="277" t="s">
        <v>606</v>
      </c>
      <c r="C256" s="292" t="s">
        <v>35</v>
      </c>
      <c r="D256" s="279">
        <f>D213</f>
        <v>9</v>
      </c>
      <c r="E256" s="301">
        <v>0</v>
      </c>
      <c r="F256" s="279">
        <f>D256*E256</f>
        <v>0</v>
      </c>
    </row>
    <row r="257" spans="1:6" s="280" customFormat="1" ht="12.75" thickBot="1" x14ac:dyDescent="0.25">
      <c r="A257" s="295"/>
      <c r="B257" s="296" t="s">
        <v>603</v>
      </c>
      <c r="C257" s="297"/>
      <c r="D257" s="291"/>
      <c r="E257" s="291" t="s">
        <v>384</v>
      </c>
      <c r="F257" s="291">
        <f>SUM(F255:F256)</f>
        <v>0</v>
      </c>
    </row>
    <row r="258" spans="1:6" s="280" customFormat="1" ht="12.75" thickTop="1" x14ac:dyDescent="0.2">
      <c r="A258" s="281"/>
      <c r="B258" s="281"/>
      <c r="C258" s="292"/>
      <c r="D258" s="279"/>
      <c r="E258" s="279"/>
      <c r="F258" s="279"/>
    </row>
    <row r="259" spans="1:6" s="280" customFormat="1" x14ac:dyDescent="0.2">
      <c r="A259" s="281"/>
      <c r="B259" s="281"/>
      <c r="C259" s="278"/>
      <c r="D259" s="279"/>
      <c r="E259" s="279"/>
      <c r="F259" s="279"/>
    </row>
    <row r="260" spans="1:6" s="280" customFormat="1" x14ac:dyDescent="0.2">
      <c r="A260" s="281"/>
      <c r="B260" s="281"/>
      <c r="C260" s="278"/>
      <c r="D260" s="279"/>
      <c r="E260" s="279"/>
      <c r="F260" s="279"/>
    </row>
    <row r="261" spans="1:6" s="280" customFormat="1" x14ac:dyDescent="0.2">
      <c r="A261" s="281"/>
      <c r="B261" s="281"/>
      <c r="C261" s="278"/>
      <c r="D261" s="279"/>
      <c r="E261" s="279"/>
      <c r="F261" s="279"/>
    </row>
    <row r="262" spans="1:6" s="280" customFormat="1" x14ac:dyDescent="0.2">
      <c r="A262" s="281"/>
      <c r="B262" s="281"/>
      <c r="C262" s="278"/>
      <c r="D262" s="279"/>
      <c r="E262" s="279"/>
      <c r="F262" s="279"/>
    </row>
    <row r="263" spans="1:6" s="280" customFormat="1" x14ac:dyDescent="0.2">
      <c r="A263" s="281"/>
      <c r="B263" s="281"/>
      <c r="C263" s="278"/>
      <c r="D263" s="279"/>
      <c r="E263" s="279"/>
      <c r="F263" s="279"/>
    </row>
  </sheetData>
  <sheetProtection algorithmName="SHA-512" hashValue="wM2sUmCTxf6JK3sdgplgKOFTsaEtlm2FDbNDkwqC5HdnC7EJCLb5Xj9/cMiU1pUJyrpFOeWmuu/D7/OhrRhFog==" saltValue="fs/KeUbwlAeZ7dnzMUrfnQ==" spinCount="100000" sheet="1"/>
  <mergeCells count="12">
    <mergeCell ref="B178:E178"/>
    <mergeCell ref="E19:F19"/>
    <mergeCell ref="E21:F21"/>
    <mergeCell ref="E23:F23"/>
    <mergeCell ref="E25:F25"/>
    <mergeCell ref="E27:F27"/>
    <mergeCell ref="E29:F29"/>
    <mergeCell ref="E32:F32"/>
    <mergeCell ref="E34:F34"/>
    <mergeCell ref="B149:E149"/>
    <mergeCell ref="B174:E174"/>
    <mergeCell ref="B176:E176"/>
  </mergeCells>
  <pageMargins left="1.1811023622047245" right="0.74803149606299213" top="0.98425196850393704" bottom="0.98425196850393704" header="0.51181102362204722" footer="0.51181102362204722"/>
  <pageSetup paperSize="9" orientation="portrait" r:id="rId1"/>
  <headerFooter>
    <oddHeader>&amp;L&amp;"Arial,Krepko"&amp;12 2.4.4  Popis del&amp;R&amp;6&amp;G</oddHeader>
    <oddFooter>&amp;L&amp;"Frutiger,Normal"&amp;8&amp;F&amp;C&amp;"Frutiger,Normal"&amp;8&amp;A&amp;R&amp;"Frutiger,Normal"&amp;8Stran &amp;P</oddFooter>
  </headerFooter>
  <rowBreaks count="4" manualBreakCount="4">
    <brk id="36" max="5" man="1"/>
    <brk id="140" max="5" man="1"/>
    <brk id="153" max="5" man="1"/>
    <brk id="182"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276"/>
  <sheetViews>
    <sheetView tabSelected="1" view="pageBreakPreview" topLeftCell="A169" zoomScaleNormal="100" zoomScaleSheetLayoutView="100" workbookViewId="0">
      <selection activeCell="F184" sqref="F184"/>
    </sheetView>
  </sheetViews>
  <sheetFormatPr defaultRowHeight="12" x14ac:dyDescent="0.2"/>
  <cols>
    <col min="1" max="1" width="5.7109375" style="281" customWidth="1"/>
    <col min="2" max="2" width="44.7109375" style="281" customWidth="1"/>
    <col min="3" max="3" width="5.7109375" style="278" customWidth="1"/>
    <col min="4" max="4" width="6.7109375" style="279" customWidth="1"/>
    <col min="5" max="5" width="8.7109375" style="279" customWidth="1"/>
    <col min="6" max="6" width="10.7109375" style="279" customWidth="1"/>
    <col min="7" max="253" width="9.140625" style="280"/>
    <col min="254" max="254" width="5.7109375" style="280" customWidth="1"/>
    <col min="255" max="255" width="44.7109375" style="280" customWidth="1"/>
    <col min="256" max="256" width="5.7109375" style="280" customWidth="1"/>
    <col min="257" max="257" width="6.7109375" style="280" customWidth="1"/>
    <col min="258" max="258" width="8.7109375" style="280" customWidth="1"/>
    <col min="259" max="259" width="10.7109375" style="280" customWidth="1"/>
    <col min="260" max="509" width="9.140625" style="280"/>
    <col min="510" max="510" width="5.7109375" style="280" customWidth="1"/>
    <col min="511" max="511" width="44.7109375" style="280" customWidth="1"/>
    <col min="512" max="512" width="5.7109375" style="280" customWidth="1"/>
    <col min="513" max="513" width="6.7109375" style="280" customWidth="1"/>
    <col min="514" max="514" width="8.7109375" style="280" customWidth="1"/>
    <col min="515" max="515" width="10.7109375" style="280" customWidth="1"/>
    <col min="516" max="765" width="9.140625" style="280"/>
    <col min="766" max="766" width="5.7109375" style="280" customWidth="1"/>
    <col min="767" max="767" width="44.7109375" style="280" customWidth="1"/>
    <col min="768" max="768" width="5.7109375" style="280" customWidth="1"/>
    <col min="769" max="769" width="6.7109375" style="280" customWidth="1"/>
    <col min="770" max="770" width="8.7109375" style="280" customWidth="1"/>
    <col min="771" max="771" width="10.7109375" style="280" customWidth="1"/>
    <col min="772" max="1021" width="9.140625" style="280"/>
    <col min="1022" max="1022" width="5.7109375" style="280" customWidth="1"/>
    <col min="1023" max="1023" width="44.7109375" style="280" customWidth="1"/>
    <col min="1024" max="1024" width="5.7109375" style="280" customWidth="1"/>
    <col min="1025" max="1025" width="6.7109375" style="280" customWidth="1"/>
    <col min="1026" max="1026" width="8.7109375" style="280" customWidth="1"/>
    <col min="1027" max="1027" width="10.7109375" style="280" customWidth="1"/>
    <col min="1028" max="1277" width="9.140625" style="280"/>
    <col min="1278" max="1278" width="5.7109375" style="280" customWidth="1"/>
    <col min="1279" max="1279" width="44.7109375" style="280" customWidth="1"/>
    <col min="1280" max="1280" width="5.7109375" style="280" customWidth="1"/>
    <col min="1281" max="1281" width="6.7109375" style="280" customWidth="1"/>
    <col min="1282" max="1282" width="8.7109375" style="280" customWidth="1"/>
    <col min="1283" max="1283" width="10.7109375" style="280" customWidth="1"/>
    <col min="1284" max="1533" width="9.140625" style="280"/>
    <col min="1534" max="1534" width="5.7109375" style="280" customWidth="1"/>
    <col min="1535" max="1535" width="44.7109375" style="280" customWidth="1"/>
    <col min="1536" max="1536" width="5.7109375" style="280" customWidth="1"/>
    <col min="1537" max="1537" width="6.7109375" style="280" customWidth="1"/>
    <col min="1538" max="1538" width="8.7109375" style="280" customWidth="1"/>
    <col min="1539" max="1539" width="10.7109375" style="280" customWidth="1"/>
    <col min="1540" max="1789" width="9.140625" style="280"/>
    <col min="1790" max="1790" width="5.7109375" style="280" customWidth="1"/>
    <col min="1791" max="1791" width="44.7109375" style="280" customWidth="1"/>
    <col min="1792" max="1792" width="5.7109375" style="280" customWidth="1"/>
    <col min="1793" max="1793" width="6.7109375" style="280" customWidth="1"/>
    <col min="1794" max="1794" width="8.7109375" style="280" customWidth="1"/>
    <col min="1795" max="1795" width="10.7109375" style="280" customWidth="1"/>
    <col min="1796" max="2045" width="9.140625" style="280"/>
    <col min="2046" max="2046" width="5.7109375" style="280" customWidth="1"/>
    <col min="2047" max="2047" width="44.7109375" style="280" customWidth="1"/>
    <col min="2048" max="2048" width="5.7109375" style="280" customWidth="1"/>
    <col min="2049" max="2049" width="6.7109375" style="280" customWidth="1"/>
    <col min="2050" max="2050" width="8.7109375" style="280" customWidth="1"/>
    <col min="2051" max="2051" width="10.7109375" style="280" customWidth="1"/>
    <col min="2052" max="2301" width="9.140625" style="280"/>
    <col min="2302" max="2302" width="5.7109375" style="280" customWidth="1"/>
    <col min="2303" max="2303" width="44.7109375" style="280" customWidth="1"/>
    <col min="2304" max="2304" width="5.7109375" style="280" customWidth="1"/>
    <col min="2305" max="2305" width="6.7109375" style="280" customWidth="1"/>
    <col min="2306" max="2306" width="8.7109375" style="280" customWidth="1"/>
    <col min="2307" max="2307" width="10.7109375" style="280" customWidth="1"/>
    <col min="2308" max="2557" width="9.140625" style="280"/>
    <col min="2558" max="2558" width="5.7109375" style="280" customWidth="1"/>
    <col min="2559" max="2559" width="44.7109375" style="280" customWidth="1"/>
    <col min="2560" max="2560" width="5.7109375" style="280" customWidth="1"/>
    <col min="2561" max="2561" width="6.7109375" style="280" customWidth="1"/>
    <col min="2562" max="2562" width="8.7109375" style="280" customWidth="1"/>
    <col min="2563" max="2563" width="10.7109375" style="280" customWidth="1"/>
    <col min="2564" max="2813" width="9.140625" style="280"/>
    <col min="2814" max="2814" width="5.7109375" style="280" customWidth="1"/>
    <col min="2815" max="2815" width="44.7109375" style="280" customWidth="1"/>
    <col min="2816" max="2816" width="5.7109375" style="280" customWidth="1"/>
    <col min="2817" max="2817" width="6.7109375" style="280" customWidth="1"/>
    <col min="2818" max="2818" width="8.7109375" style="280" customWidth="1"/>
    <col min="2819" max="2819" width="10.7109375" style="280" customWidth="1"/>
    <col min="2820" max="3069" width="9.140625" style="280"/>
    <col min="3070" max="3070" width="5.7109375" style="280" customWidth="1"/>
    <col min="3071" max="3071" width="44.7109375" style="280" customWidth="1"/>
    <col min="3072" max="3072" width="5.7109375" style="280" customWidth="1"/>
    <col min="3073" max="3073" width="6.7109375" style="280" customWidth="1"/>
    <col min="3074" max="3074" width="8.7109375" style="280" customWidth="1"/>
    <col min="3075" max="3075" width="10.7109375" style="280" customWidth="1"/>
    <col min="3076" max="3325" width="9.140625" style="280"/>
    <col min="3326" max="3326" width="5.7109375" style="280" customWidth="1"/>
    <col min="3327" max="3327" width="44.7109375" style="280" customWidth="1"/>
    <col min="3328" max="3328" width="5.7109375" style="280" customWidth="1"/>
    <col min="3329" max="3329" width="6.7109375" style="280" customWidth="1"/>
    <col min="3330" max="3330" width="8.7109375" style="280" customWidth="1"/>
    <col min="3331" max="3331" width="10.7109375" style="280" customWidth="1"/>
    <col min="3332" max="3581" width="9.140625" style="280"/>
    <col min="3582" max="3582" width="5.7109375" style="280" customWidth="1"/>
    <col min="3583" max="3583" width="44.7109375" style="280" customWidth="1"/>
    <col min="3584" max="3584" width="5.7109375" style="280" customWidth="1"/>
    <col min="3585" max="3585" width="6.7109375" style="280" customWidth="1"/>
    <col min="3586" max="3586" width="8.7109375" style="280" customWidth="1"/>
    <col min="3587" max="3587" width="10.7109375" style="280" customWidth="1"/>
    <col min="3588" max="3837" width="9.140625" style="280"/>
    <col min="3838" max="3838" width="5.7109375" style="280" customWidth="1"/>
    <col min="3839" max="3839" width="44.7109375" style="280" customWidth="1"/>
    <col min="3840" max="3840" width="5.7109375" style="280" customWidth="1"/>
    <col min="3841" max="3841" width="6.7109375" style="280" customWidth="1"/>
    <col min="3842" max="3842" width="8.7109375" style="280" customWidth="1"/>
    <col min="3843" max="3843" width="10.7109375" style="280" customWidth="1"/>
    <col min="3844" max="4093" width="9.140625" style="280"/>
    <col min="4094" max="4094" width="5.7109375" style="280" customWidth="1"/>
    <col min="4095" max="4095" width="44.7109375" style="280" customWidth="1"/>
    <col min="4096" max="4096" width="5.7109375" style="280" customWidth="1"/>
    <col min="4097" max="4097" width="6.7109375" style="280" customWidth="1"/>
    <col min="4098" max="4098" width="8.7109375" style="280" customWidth="1"/>
    <col min="4099" max="4099" width="10.7109375" style="280" customWidth="1"/>
    <col min="4100" max="4349" width="9.140625" style="280"/>
    <col min="4350" max="4350" width="5.7109375" style="280" customWidth="1"/>
    <col min="4351" max="4351" width="44.7109375" style="280" customWidth="1"/>
    <col min="4352" max="4352" width="5.7109375" style="280" customWidth="1"/>
    <col min="4353" max="4353" width="6.7109375" style="280" customWidth="1"/>
    <col min="4354" max="4354" width="8.7109375" style="280" customWidth="1"/>
    <col min="4355" max="4355" width="10.7109375" style="280" customWidth="1"/>
    <col min="4356" max="4605" width="9.140625" style="280"/>
    <col min="4606" max="4606" width="5.7109375" style="280" customWidth="1"/>
    <col min="4607" max="4607" width="44.7109375" style="280" customWidth="1"/>
    <col min="4608" max="4608" width="5.7109375" style="280" customWidth="1"/>
    <col min="4609" max="4609" width="6.7109375" style="280" customWidth="1"/>
    <col min="4610" max="4610" width="8.7109375" style="280" customWidth="1"/>
    <col min="4611" max="4611" width="10.7109375" style="280" customWidth="1"/>
    <col min="4612" max="4861" width="9.140625" style="280"/>
    <col min="4862" max="4862" width="5.7109375" style="280" customWidth="1"/>
    <col min="4863" max="4863" width="44.7109375" style="280" customWidth="1"/>
    <col min="4864" max="4864" width="5.7109375" style="280" customWidth="1"/>
    <col min="4865" max="4865" width="6.7109375" style="280" customWidth="1"/>
    <col min="4866" max="4866" width="8.7109375" style="280" customWidth="1"/>
    <col min="4867" max="4867" width="10.7109375" style="280" customWidth="1"/>
    <col min="4868" max="5117" width="9.140625" style="280"/>
    <col min="5118" max="5118" width="5.7109375" style="280" customWidth="1"/>
    <col min="5119" max="5119" width="44.7109375" style="280" customWidth="1"/>
    <col min="5120" max="5120" width="5.7109375" style="280" customWidth="1"/>
    <col min="5121" max="5121" width="6.7109375" style="280" customWidth="1"/>
    <col min="5122" max="5122" width="8.7109375" style="280" customWidth="1"/>
    <col min="5123" max="5123" width="10.7109375" style="280" customWidth="1"/>
    <col min="5124" max="5373" width="9.140625" style="280"/>
    <col min="5374" max="5374" width="5.7109375" style="280" customWidth="1"/>
    <col min="5375" max="5375" width="44.7109375" style="280" customWidth="1"/>
    <col min="5376" max="5376" width="5.7109375" style="280" customWidth="1"/>
    <col min="5377" max="5377" width="6.7109375" style="280" customWidth="1"/>
    <col min="5378" max="5378" width="8.7109375" style="280" customWidth="1"/>
    <col min="5379" max="5379" width="10.7109375" style="280" customWidth="1"/>
    <col min="5380" max="5629" width="9.140625" style="280"/>
    <col min="5630" max="5630" width="5.7109375" style="280" customWidth="1"/>
    <col min="5631" max="5631" width="44.7109375" style="280" customWidth="1"/>
    <col min="5632" max="5632" width="5.7109375" style="280" customWidth="1"/>
    <col min="5633" max="5633" width="6.7109375" style="280" customWidth="1"/>
    <col min="5634" max="5634" width="8.7109375" style="280" customWidth="1"/>
    <col min="5635" max="5635" width="10.7109375" style="280" customWidth="1"/>
    <col min="5636" max="5885" width="9.140625" style="280"/>
    <col min="5886" max="5886" width="5.7109375" style="280" customWidth="1"/>
    <col min="5887" max="5887" width="44.7109375" style="280" customWidth="1"/>
    <col min="5888" max="5888" width="5.7109375" style="280" customWidth="1"/>
    <col min="5889" max="5889" width="6.7109375" style="280" customWidth="1"/>
    <col min="5890" max="5890" width="8.7109375" style="280" customWidth="1"/>
    <col min="5891" max="5891" width="10.7109375" style="280" customWidth="1"/>
    <col min="5892" max="6141" width="9.140625" style="280"/>
    <col min="6142" max="6142" width="5.7109375" style="280" customWidth="1"/>
    <col min="6143" max="6143" width="44.7109375" style="280" customWidth="1"/>
    <col min="6144" max="6144" width="5.7109375" style="280" customWidth="1"/>
    <col min="6145" max="6145" width="6.7109375" style="280" customWidth="1"/>
    <col min="6146" max="6146" width="8.7109375" style="280" customWidth="1"/>
    <col min="6147" max="6147" width="10.7109375" style="280" customWidth="1"/>
    <col min="6148" max="6397" width="9.140625" style="280"/>
    <col min="6398" max="6398" width="5.7109375" style="280" customWidth="1"/>
    <col min="6399" max="6399" width="44.7109375" style="280" customWidth="1"/>
    <col min="6400" max="6400" width="5.7109375" style="280" customWidth="1"/>
    <col min="6401" max="6401" width="6.7109375" style="280" customWidth="1"/>
    <col min="6402" max="6402" width="8.7109375" style="280" customWidth="1"/>
    <col min="6403" max="6403" width="10.7109375" style="280" customWidth="1"/>
    <col min="6404" max="6653" width="9.140625" style="280"/>
    <col min="6654" max="6654" width="5.7109375" style="280" customWidth="1"/>
    <col min="6655" max="6655" width="44.7109375" style="280" customWidth="1"/>
    <col min="6656" max="6656" width="5.7109375" style="280" customWidth="1"/>
    <col min="6657" max="6657" width="6.7109375" style="280" customWidth="1"/>
    <col min="6658" max="6658" width="8.7109375" style="280" customWidth="1"/>
    <col min="6659" max="6659" width="10.7109375" style="280" customWidth="1"/>
    <col min="6660" max="6909" width="9.140625" style="280"/>
    <col min="6910" max="6910" width="5.7109375" style="280" customWidth="1"/>
    <col min="6911" max="6911" width="44.7109375" style="280" customWidth="1"/>
    <col min="6912" max="6912" width="5.7109375" style="280" customWidth="1"/>
    <col min="6913" max="6913" width="6.7109375" style="280" customWidth="1"/>
    <col min="6914" max="6914" width="8.7109375" style="280" customWidth="1"/>
    <col min="6915" max="6915" width="10.7109375" style="280" customWidth="1"/>
    <col min="6916" max="7165" width="9.140625" style="280"/>
    <col min="7166" max="7166" width="5.7109375" style="280" customWidth="1"/>
    <col min="7167" max="7167" width="44.7109375" style="280" customWidth="1"/>
    <col min="7168" max="7168" width="5.7109375" style="280" customWidth="1"/>
    <col min="7169" max="7169" width="6.7109375" style="280" customWidth="1"/>
    <col min="7170" max="7170" width="8.7109375" style="280" customWidth="1"/>
    <col min="7171" max="7171" width="10.7109375" style="280" customWidth="1"/>
    <col min="7172" max="7421" width="9.140625" style="280"/>
    <col min="7422" max="7422" width="5.7109375" style="280" customWidth="1"/>
    <col min="7423" max="7423" width="44.7109375" style="280" customWidth="1"/>
    <col min="7424" max="7424" width="5.7109375" style="280" customWidth="1"/>
    <col min="7425" max="7425" width="6.7109375" style="280" customWidth="1"/>
    <col min="7426" max="7426" width="8.7109375" style="280" customWidth="1"/>
    <col min="7427" max="7427" width="10.7109375" style="280" customWidth="1"/>
    <col min="7428" max="7677" width="9.140625" style="280"/>
    <col min="7678" max="7678" width="5.7109375" style="280" customWidth="1"/>
    <col min="7679" max="7679" width="44.7109375" style="280" customWidth="1"/>
    <col min="7680" max="7680" width="5.7109375" style="280" customWidth="1"/>
    <col min="7681" max="7681" width="6.7109375" style="280" customWidth="1"/>
    <col min="7682" max="7682" width="8.7109375" style="280" customWidth="1"/>
    <col min="7683" max="7683" width="10.7109375" style="280" customWidth="1"/>
    <col min="7684" max="7933" width="9.140625" style="280"/>
    <col min="7934" max="7934" width="5.7109375" style="280" customWidth="1"/>
    <col min="7935" max="7935" width="44.7109375" style="280" customWidth="1"/>
    <col min="7936" max="7936" width="5.7109375" style="280" customWidth="1"/>
    <col min="7937" max="7937" width="6.7109375" style="280" customWidth="1"/>
    <col min="7938" max="7938" width="8.7109375" style="280" customWidth="1"/>
    <col min="7939" max="7939" width="10.7109375" style="280" customWidth="1"/>
    <col min="7940" max="8189" width="9.140625" style="280"/>
    <col min="8190" max="8190" width="5.7109375" style="280" customWidth="1"/>
    <col min="8191" max="8191" width="44.7109375" style="280" customWidth="1"/>
    <col min="8192" max="8192" width="5.7109375" style="280" customWidth="1"/>
    <col min="8193" max="8193" width="6.7109375" style="280" customWidth="1"/>
    <col min="8194" max="8194" width="8.7109375" style="280" customWidth="1"/>
    <col min="8195" max="8195" width="10.7109375" style="280" customWidth="1"/>
    <col min="8196" max="8445" width="9.140625" style="280"/>
    <col min="8446" max="8446" width="5.7109375" style="280" customWidth="1"/>
    <col min="8447" max="8447" width="44.7109375" style="280" customWidth="1"/>
    <col min="8448" max="8448" width="5.7109375" style="280" customWidth="1"/>
    <col min="8449" max="8449" width="6.7109375" style="280" customWidth="1"/>
    <col min="8450" max="8450" width="8.7109375" style="280" customWidth="1"/>
    <col min="8451" max="8451" width="10.7109375" style="280" customWidth="1"/>
    <col min="8452" max="8701" width="9.140625" style="280"/>
    <col min="8702" max="8702" width="5.7109375" style="280" customWidth="1"/>
    <col min="8703" max="8703" width="44.7109375" style="280" customWidth="1"/>
    <col min="8704" max="8704" width="5.7109375" style="280" customWidth="1"/>
    <col min="8705" max="8705" width="6.7109375" style="280" customWidth="1"/>
    <col min="8706" max="8706" width="8.7109375" style="280" customWidth="1"/>
    <col min="8707" max="8707" width="10.7109375" style="280" customWidth="1"/>
    <col min="8708" max="8957" width="9.140625" style="280"/>
    <col min="8958" max="8958" width="5.7109375" style="280" customWidth="1"/>
    <col min="8959" max="8959" width="44.7109375" style="280" customWidth="1"/>
    <col min="8960" max="8960" width="5.7109375" style="280" customWidth="1"/>
    <col min="8961" max="8961" width="6.7109375" style="280" customWidth="1"/>
    <col min="8962" max="8962" width="8.7109375" style="280" customWidth="1"/>
    <col min="8963" max="8963" width="10.7109375" style="280" customWidth="1"/>
    <col min="8964" max="9213" width="9.140625" style="280"/>
    <col min="9214" max="9214" width="5.7109375" style="280" customWidth="1"/>
    <col min="9215" max="9215" width="44.7109375" style="280" customWidth="1"/>
    <col min="9216" max="9216" width="5.7109375" style="280" customWidth="1"/>
    <col min="9217" max="9217" width="6.7109375" style="280" customWidth="1"/>
    <col min="9218" max="9218" width="8.7109375" style="280" customWidth="1"/>
    <col min="9219" max="9219" width="10.7109375" style="280" customWidth="1"/>
    <col min="9220" max="9469" width="9.140625" style="280"/>
    <col min="9470" max="9470" width="5.7109375" style="280" customWidth="1"/>
    <col min="9471" max="9471" width="44.7109375" style="280" customWidth="1"/>
    <col min="9472" max="9472" width="5.7109375" style="280" customWidth="1"/>
    <col min="9473" max="9473" width="6.7109375" style="280" customWidth="1"/>
    <col min="9474" max="9474" width="8.7109375" style="280" customWidth="1"/>
    <col min="9475" max="9475" width="10.7109375" style="280" customWidth="1"/>
    <col min="9476" max="9725" width="9.140625" style="280"/>
    <col min="9726" max="9726" width="5.7109375" style="280" customWidth="1"/>
    <col min="9727" max="9727" width="44.7109375" style="280" customWidth="1"/>
    <col min="9728" max="9728" width="5.7109375" style="280" customWidth="1"/>
    <col min="9729" max="9729" width="6.7109375" style="280" customWidth="1"/>
    <col min="9730" max="9730" width="8.7109375" style="280" customWidth="1"/>
    <col min="9731" max="9731" width="10.7109375" style="280" customWidth="1"/>
    <col min="9732" max="9981" width="9.140625" style="280"/>
    <col min="9982" max="9982" width="5.7109375" style="280" customWidth="1"/>
    <col min="9983" max="9983" width="44.7109375" style="280" customWidth="1"/>
    <col min="9984" max="9984" width="5.7109375" style="280" customWidth="1"/>
    <col min="9985" max="9985" width="6.7109375" style="280" customWidth="1"/>
    <col min="9986" max="9986" width="8.7109375" style="280" customWidth="1"/>
    <col min="9987" max="9987" width="10.7109375" style="280" customWidth="1"/>
    <col min="9988" max="10237" width="9.140625" style="280"/>
    <col min="10238" max="10238" width="5.7109375" style="280" customWidth="1"/>
    <col min="10239" max="10239" width="44.7109375" style="280" customWidth="1"/>
    <col min="10240" max="10240" width="5.7109375" style="280" customWidth="1"/>
    <col min="10241" max="10241" width="6.7109375" style="280" customWidth="1"/>
    <col min="10242" max="10242" width="8.7109375" style="280" customWidth="1"/>
    <col min="10243" max="10243" width="10.7109375" style="280" customWidth="1"/>
    <col min="10244" max="10493" width="9.140625" style="280"/>
    <col min="10494" max="10494" width="5.7109375" style="280" customWidth="1"/>
    <col min="10495" max="10495" width="44.7109375" style="280" customWidth="1"/>
    <col min="10496" max="10496" width="5.7109375" style="280" customWidth="1"/>
    <col min="10497" max="10497" width="6.7109375" style="280" customWidth="1"/>
    <col min="10498" max="10498" width="8.7109375" style="280" customWidth="1"/>
    <col min="10499" max="10499" width="10.7109375" style="280" customWidth="1"/>
    <col min="10500" max="10749" width="9.140625" style="280"/>
    <col min="10750" max="10750" width="5.7109375" style="280" customWidth="1"/>
    <col min="10751" max="10751" width="44.7109375" style="280" customWidth="1"/>
    <col min="10752" max="10752" width="5.7109375" style="280" customWidth="1"/>
    <col min="10753" max="10753" width="6.7109375" style="280" customWidth="1"/>
    <col min="10754" max="10754" width="8.7109375" style="280" customWidth="1"/>
    <col min="10755" max="10755" width="10.7109375" style="280" customWidth="1"/>
    <col min="10756" max="11005" width="9.140625" style="280"/>
    <col min="11006" max="11006" width="5.7109375" style="280" customWidth="1"/>
    <col min="11007" max="11007" width="44.7109375" style="280" customWidth="1"/>
    <col min="11008" max="11008" width="5.7109375" style="280" customWidth="1"/>
    <col min="11009" max="11009" width="6.7109375" style="280" customWidth="1"/>
    <col min="11010" max="11010" width="8.7109375" style="280" customWidth="1"/>
    <col min="11011" max="11011" width="10.7109375" style="280" customWidth="1"/>
    <col min="11012" max="11261" width="9.140625" style="280"/>
    <col min="11262" max="11262" width="5.7109375" style="280" customWidth="1"/>
    <col min="11263" max="11263" width="44.7109375" style="280" customWidth="1"/>
    <col min="11264" max="11264" width="5.7109375" style="280" customWidth="1"/>
    <col min="11265" max="11265" width="6.7109375" style="280" customWidth="1"/>
    <col min="11266" max="11266" width="8.7109375" style="280" customWidth="1"/>
    <col min="11267" max="11267" width="10.7109375" style="280" customWidth="1"/>
    <col min="11268" max="11517" width="9.140625" style="280"/>
    <col min="11518" max="11518" width="5.7109375" style="280" customWidth="1"/>
    <col min="11519" max="11519" width="44.7109375" style="280" customWidth="1"/>
    <col min="11520" max="11520" width="5.7109375" style="280" customWidth="1"/>
    <col min="11521" max="11521" width="6.7109375" style="280" customWidth="1"/>
    <col min="11522" max="11522" width="8.7109375" style="280" customWidth="1"/>
    <col min="11523" max="11523" width="10.7109375" style="280" customWidth="1"/>
    <col min="11524" max="11773" width="9.140625" style="280"/>
    <col min="11774" max="11774" width="5.7109375" style="280" customWidth="1"/>
    <col min="11775" max="11775" width="44.7109375" style="280" customWidth="1"/>
    <col min="11776" max="11776" width="5.7109375" style="280" customWidth="1"/>
    <col min="11777" max="11777" width="6.7109375" style="280" customWidth="1"/>
    <col min="11778" max="11778" width="8.7109375" style="280" customWidth="1"/>
    <col min="11779" max="11779" width="10.7109375" style="280" customWidth="1"/>
    <col min="11780" max="12029" width="9.140625" style="280"/>
    <col min="12030" max="12030" width="5.7109375" style="280" customWidth="1"/>
    <col min="12031" max="12031" width="44.7109375" style="280" customWidth="1"/>
    <col min="12032" max="12032" width="5.7109375" style="280" customWidth="1"/>
    <col min="12033" max="12033" width="6.7109375" style="280" customWidth="1"/>
    <col min="12034" max="12034" width="8.7109375" style="280" customWidth="1"/>
    <col min="12035" max="12035" width="10.7109375" style="280" customWidth="1"/>
    <col min="12036" max="12285" width="9.140625" style="280"/>
    <col min="12286" max="12286" width="5.7109375" style="280" customWidth="1"/>
    <col min="12287" max="12287" width="44.7109375" style="280" customWidth="1"/>
    <col min="12288" max="12288" width="5.7109375" style="280" customWidth="1"/>
    <col min="12289" max="12289" width="6.7109375" style="280" customWidth="1"/>
    <col min="12290" max="12290" width="8.7109375" style="280" customWidth="1"/>
    <col min="12291" max="12291" width="10.7109375" style="280" customWidth="1"/>
    <col min="12292" max="12541" width="9.140625" style="280"/>
    <col min="12542" max="12542" width="5.7109375" style="280" customWidth="1"/>
    <col min="12543" max="12543" width="44.7109375" style="280" customWidth="1"/>
    <col min="12544" max="12544" width="5.7109375" style="280" customWidth="1"/>
    <col min="12545" max="12545" width="6.7109375" style="280" customWidth="1"/>
    <col min="12546" max="12546" width="8.7109375" style="280" customWidth="1"/>
    <col min="12547" max="12547" width="10.7109375" style="280" customWidth="1"/>
    <col min="12548" max="12797" width="9.140625" style="280"/>
    <col min="12798" max="12798" width="5.7109375" style="280" customWidth="1"/>
    <col min="12799" max="12799" width="44.7109375" style="280" customWidth="1"/>
    <col min="12800" max="12800" width="5.7109375" style="280" customWidth="1"/>
    <col min="12801" max="12801" width="6.7109375" style="280" customWidth="1"/>
    <col min="12802" max="12802" width="8.7109375" style="280" customWidth="1"/>
    <col min="12803" max="12803" width="10.7109375" style="280" customWidth="1"/>
    <col min="12804" max="13053" width="9.140625" style="280"/>
    <col min="13054" max="13054" width="5.7109375" style="280" customWidth="1"/>
    <col min="13055" max="13055" width="44.7109375" style="280" customWidth="1"/>
    <col min="13056" max="13056" width="5.7109375" style="280" customWidth="1"/>
    <col min="13057" max="13057" width="6.7109375" style="280" customWidth="1"/>
    <col min="13058" max="13058" width="8.7109375" style="280" customWidth="1"/>
    <col min="13059" max="13059" width="10.7109375" style="280" customWidth="1"/>
    <col min="13060" max="13309" width="9.140625" style="280"/>
    <col min="13310" max="13310" width="5.7109375" style="280" customWidth="1"/>
    <col min="13311" max="13311" width="44.7109375" style="280" customWidth="1"/>
    <col min="13312" max="13312" width="5.7109375" style="280" customWidth="1"/>
    <col min="13313" max="13313" width="6.7109375" style="280" customWidth="1"/>
    <col min="13314" max="13314" width="8.7109375" style="280" customWidth="1"/>
    <col min="13315" max="13315" width="10.7109375" style="280" customWidth="1"/>
    <col min="13316" max="13565" width="9.140625" style="280"/>
    <col min="13566" max="13566" width="5.7109375" style="280" customWidth="1"/>
    <col min="13567" max="13567" width="44.7109375" style="280" customWidth="1"/>
    <col min="13568" max="13568" width="5.7109375" style="280" customWidth="1"/>
    <col min="13569" max="13569" width="6.7109375" style="280" customWidth="1"/>
    <col min="13570" max="13570" width="8.7109375" style="280" customWidth="1"/>
    <col min="13571" max="13571" width="10.7109375" style="280" customWidth="1"/>
    <col min="13572" max="13821" width="9.140625" style="280"/>
    <col min="13822" max="13822" width="5.7109375" style="280" customWidth="1"/>
    <col min="13823" max="13823" width="44.7109375" style="280" customWidth="1"/>
    <col min="13824" max="13824" width="5.7109375" style="280" customWidth="1"/>
    <col min="13825" max="13825" width="6.7109375" style="280" customWidth="1"/>
    <col min="13826" max="13826" width="8.7109375" style="280" customWidth="1"/>
    <col min="13827" max="13827" width="10.7109375" style="280" customWidth="1"/>
    <col min="13828" max="14077" width="9.140625" style="280"/>
    <col min="14078" max="14078" width="5.7109375" style="280" customWidth="1"/>
    <col min="14079" max="14079" width="44.7109375" style="280" customWidth="1"/>
    <col min="14080" max="14080" width="5.7109375" style="280" customWidth="1"/>
    <col min="14081" max="14081" width="6.7109375" style="280" customWidth="1"/>
    <col min="14082" max="14082" width="8.7109375" style="280" customWidth="1"/>
    <col min="14083" max="14083" width="10.7109375" style="280" customWidth="1"/>
    <col min="14084" max="14333" width="9.140625" style="280"/>
    <col min="14334" max="14334" width="5.7109375" style="280" customWidth="1"/>
    <col min="14335" max="14335" width="44.7109375" style="280" customWidth="1"/>
    <col min="14336" max="14336" width="5.7109375" style="280" customWidth="1"/>
    <col min="14337" max="14337" width="6.7109375" style="280" customWidth="1"/>
    <col min="14338" max="14338" width="8.7109375" style="280" customWidth="1"/>
    <col min="14339" max="14339" width="10.7109375" style="280" customWidth="1"/>
    <col min="14340" max="14589" width="9.140625" style="280"/>
    <col min="14590" max="14590" width="5.7109375" style="280" customWidth="1"/>
    <col min="14591" max="14591" width="44.7109375" style="280" customWidth="1"/>
    <col min="14592" max="14592" width="5.7109375" style="280" customWidth="1"/>
    <col min="14593" max="14593" width="6.7109375" style="280" customWidth="1"/>
    <col min="14594" max="14594" width="8.7109375" style="280" customWidth="1"/>
    <col min="14595" max="14595" width="10.7109375" style="280" customWidth="1"/>
    <col min="14596" max="14845" width="9.140625" style="280"/>
    <col min="14846" max="14846" width="5.7109375" style="280" customWidth="1"/>
    <col min="14847" max="14847" width="44.7109375" style="280" customWidth="1"/>
    <col min="14848" max="14848" width="5.7109375" style="280" customWidth="1"/>
    <col min="14849" max="14849" width="6.7109375" style="280" customWidth="1"/>
    <col min="14850" max="14850" width="8.7109375" style="280" customWidth="1"/>
    <col min="14851" max="14851" width="10.7109375" style="280" customWidth="1"/>
    <col min="14852" max="15101" width="9.140625" style="280"/>
    <col min="15102" max="15102" width="5.7109375" style="280" customWidth="1"/>
    <col min="15103" max="15103" width="44.7109375" style="280" customWidth="1"/>
    <col min="15104" max="15104" width="5.7109375" style="280" customWidth="1"/>
    <col min="15105" max="15105" width="6.7109375" style="280" customWidth="1"/>
    <col min="15106" max="15106" width="8.7109375" style="280" customWidth="1"/>
    <col min="15107" max="15107" width="10.7109375" style="280" customWidth="1"/>
    <col min="15108" max="15357" width="9.140625" style="280"/>
    <col min="15358" max="15358" width="5.7109375" style="280" customWidth="1"/>
    <col min="15359" max="15359" width="44.7109375" style="280" customWidth="1"/>
    <col min="15360" max="15360" width="5.7109375" style="280" customWidth="1"/>
    <col min="15361" max="15361" width="6.7109375" style="280" customWidth="1"/>
    <col min="15362" max="15362" width="8.7109375" style="280" customWidth="1"/>
    <col min="15363" max="15363" width="10.7109375" style="280" customWidth="1"/>
    <col min="15364" max="15613" width="9.140625" style="280"/>
    <col min="15614" max="15614" width="5.7109375" style="280" customWidth="1"/>
    <col min="15615" max="15615" width="44.7109375" style="280" customWidth="1"/>
    <col min="15616" max="15616" width="5.7109375" style="280" customWidth="1"/>
    <col min="15617" max="15617" width="6.7109375" style="280" customWidth="1"/>
    <col min="15618" max="15618" width="8.7109375" style="280" customWidth="1"/>
    <col min="15619" max="15619" width="10.7109375" style="280" customWidth="1"/>
    <col min="15620" max="15869" width="9.140625" style="280"/>
    <col min="15870" max="15870" width="5.7109375" style="280" customWidth="1"/>
    <col min="15871" max="15871" width="44.7109375" style="280" customWidth="1"/>
    <col min="15872" max="15872" width="5.7109375" style="280" customWidth="1"/>
    <col min="15873" max="15873" width="6.7109375" style="280" customWidth="1"/>
    <col min="15874" max="15874" width="8.7109375" style="280" customWidth="1"/>
    <col min="15875" max="15875" width="10.7109375" style="280" customWidth="1"/>
    <col min="15876" max="16125" width="9.140625" style="280"/>
    <col min="16126" max="16126" width="5.7109375" style="280" customWidth="1"/>
    <col min="16127" max="16127" width="44.7109375" style="280" customWidth="1"/>
    <col min="16128" max="16128" width="5.7109375" style="280" customWidth="1"/>
    <col min="16129" max="16129" width="6.7109375" style="280" customWidth="1"/>
    <col min="16130" max="16130" width="8.7109375" style="280" customWidth="1"/>
    <col min="16131" max="16131" width="10.7109375" style="280" customWidth="1"/>
    <col min="16132" max="16384" width="9.140625" style="280"/>
  </cols>
  <sheetData>
    <row r="1" spans="1:6" s="302" customFormat="1" x14ac:dyDescent="0.2">
      <c r="A1" s="118" t="s">
        <v>353</v>
      </c>
      <c r="B1" s="281"/>
      <c r="C1" s="278"/>
      <c r="D1" s="279"/>
      <c r="E1" s="279"/>
      <c r="F1" s="279"/>
    </row>
    <row r="3" spans="1:6" s="302" customFormat="1" x14ac:dyDescent="0.2">
      <c r="A3" s="118" t="s">
        <v>354</v>
      </c>
      <c r="B3" s="281"/>
      <c r="C3" s="278"/>
      <c r="D3" s="279"/>
      <c r="E3" s="279"/>
      <c r="F3" s="279"/>
    </row>
    <row r="4" spans="1:6" s="302" customFormat="1" x14ac:dyDescent="0.2">
      <c r="A4" s="281"/>
      <c r="B4" s="118" t="s">
        <v>338</v>
      </c>
      <c r="C4" s="278"/>
      <c r="D4" s="279"/>
      <c r="E4" s="279"/>
      <c r="F4" s="279"/>
    </row>
    <row r="5" spans="1:6" s="302" customFormat="1" x14ac:dyDescent="0.2">
      <c r="A5" s="281"/>
      <c r="B5" s="118" t="s">
        <v>349</v>
      </c>
      <c r="C5" s="278"/>
      <c r="D5" s="279"/>
      <c r="E5" s="279"/>
      <c r="F5" s="279"/>
    </row>
    <row r="7" spans="1:6" s="302" customFormat="1" x14ac:dyDescent="0.2">
      <c r="A7" s="239"/>
      <c r="B7" s="239" t="s">
        <v>385</v>
      </c>
      <c r="C7" s="239"/>
      <c r="D7" s="239"/>
      <c r="E7" s="239"/>
      <c r="F7" s="239"/>
    </row>
    <row r="8" spans="1:6" s="302" customFormat="1" x14ac:dyDescent="0.2">
      <c r="A8" s="239"/>
      <c r="B8" s="239" t="s">
        <v>386</v>
      </c>
      <c r="C8" s="239"/>
      <c r="D8" s="239"/>
      <c r="E8" s="239"/>
      <c r="F8" s="239"/>
    </row>
    <row r="9" spans="1:6" s="302" customFormat="1" x14ac:dyDescent="0.2">
      <c r="A9" s="239"/>
      <c r="B9" s="239"/>
      <c r="C9" s="239"/>
      <c r="D9" s="239"/>
      <c r="E9" s="239"/>
      <c r="F9" s="239"/>
    </row>
    <row r="10" spans="1:6" s="302" customFormat="1" x14ac:dyDescent="0.2">
      <c r="A10" s="239"/>
      <c r="B10" s="239"/>
      <c r="C10" s="239"/>
      <c r="D10" s="239"/>
      <c r="E10" s="239"/>
      <c r="F10" s="239"/>
    </row>
    <row r="11" spans="1:6" s="302" customFormat="1" x14ac:dyDescent="0.2">
      <c r="A11" s="239"/>
      <c r="B11" s="239" t="s">
        <v>387</v>
      </c>
      <c r="C11" s="239"/>
      <c r="D11" s="239"/>
      <c r="E11" s="239"/>
      <c r="F11" s="239"/>
    </row>
    <row r="12" spans="1:6" s="302" customFormat="1" x14ac:dyDescent="0.2">
      <c r="A12" s="239"/>
      <c r="B12" s="239" t="s">
        <v>388</v>
      </c>
      <c r="C12" s="239"/>
      <c r="D12" s="239"/>
      <c r="E12" s="239"/>
      <c r="F12" s="239"/>
    </row>
    <row r="13" spans="1:6" s="302" customFormat="1" x14ac:dyDescent="0.2">
      <c r="A13" s="239"/>
      <c r="B13" s="239" t="s">
        <v>389</v>
      </c>
      <c r="C13" s="239"/>
      <c r="D13" s="239"/>
      <c r="E13" s="239"/>
      <c r="F13" s="239"/>
    </row>
    <row r="14" spans="1:6" s="302" customFormat="1" x14ac:dyDescent="0.2">
      <c r="A14" s="281"/>
      <c r="B14" s="303"/>
      <c r="C14" s="304"/>
      <c r="D14" s="288"/>
      <c r="E14" s="279"/>
      <c r="F14" s="279"/>
    </row>
    <row r="15" spans="1:6" s="302" customFormat="1" x14ac:dyDescent="0.2">
      <c r="A15" s="281"/>
      <c r="B15" s="118" t="s">
        <v>390</v>
      </c>
      <c r="C15" s="304"/>
      <c r="D15" s="288"/>
      <c r="E15" s="279"/>
      <c r="F15" s="279"/>
    </row>
    <row r="16" spans="1:6" s="302" customFormat="1" x14ac:dyDescent="0.2">
      <c r="A16" s="305"/>
      <c r="B16" s="118"/>
      <c r="C16" s="306"/>
      <c r="D16" s="307"/>
      <c r="E16" s="270"/>
      <c r="F16" s="307" t="s">
        <v>391</v>
      </c>
    </row>
    <row r="17" spans="1:6" x14ac:dyDescent="0.2">
      <c r="A17" s="305"/>
      <c r="B17" s="118" t="s">
        <v>607</v>
      </c>
      <c r="C17" s="306"/>
      <c r="D17" s="307"/>
      <c r="E17" s="307"/>
      <c r="F17" s="307"/>
    </row>
    <row r="18" spans="1:6" x14ac:dyDescent="0.2">
      <c r="A18" s="305"/>
      <c r="B18" s="118"/>
      <c r="C18" s="306"/>
      <c r="D18" s="307"/>
      <c r="E18" s="307"/>
      <c r="F18" s="307"/>
    </row>
    <row r="19" spans="1:6" x14ac:dyDescent="0.2">
      <c r="A19" s="305" t="s">
        <v>160</v>
      </c>
      <c r="B19" s="308" t="s">
        <v>393</v>
      </c>
      <c r="C19" s="306"/>
      <c r="D19" s="307"/>
      <c r="E19" s="361">
        <f>F47</f>
        <v>0</v>
      </c>
      <c r="F19" s="362"/>
    </row>
    <row r="20" spans="1:6" x14ac:dyDescent="0.2">
      <c r="A20" s="305"/>
      <c r="B20" s="308"/>
      <c r="C20" s="306"/>
      <c r="D20" s="307"/>
      <c r="E20" s="307"/>
      <c r="F20" s="307"/>
    </row>
    <row r="21" spans="1:6" x14ac:dyDescent="0.2">
      <c r="A21" s="305" t="s">
        <v>113</v>
      </c>
      <c r="B21" s="308" t="s">
        <v>394</v>
      </c>
      <c r="C21" s="306"/>
      <c r="D21" s="307"/>
      <c r="E21" s="365">
        <f>F104</f>
        <v>0</v>
      </c>
      <c r="F21" s="362"/>
    </row>
    <row r="22" spans="1:6" x14ac:dyDescent="0.2">
      <c r="A22" s="305"/>
      <c r="B22" s="308"/>
      <c r="C22" s="306"/>
      <c r="D22" s="307"/>
      <c r="E22" s="309"/>
      <c r="F22" s="309"/>
    </row>
    <row r="23" spans="1:6" x14ac:dyDescent="0.2">
      <c r="A23" s="305" t="s">
        <v>395</v>
      </c>
      <c r="B23" s="308" t="s">
        <v>396</v>
      </c>
      <c r="C23" s="306"/>
      <c r="D23" s="307"/>
      <c r="E23" s="365">
        <f>F117</f>
        <v>0</v>
      </c>
      <c r="F23" s="366"/>
    </row>
    <row r="24" spans="1:6" x14ac:dyDescent="0.2">
      <c r="A24" s="305"/>
      <c r="B24" s="308"/>
      <c r="C24" s="306"/>
      <c r="D24" s="307"/>
      <c r="E24" s="307"/>
      <c r="F24" s="307"/>
    </row>
    <row r="25" spans="1:6" x14ac:dyDescent="0.2">
      <c r="A25" s="305" t="s">
        <v>397</v>
      </c>
      <c r="B25" s="308" t="s">
        <v>398</v>
      </c>
      <c r="C25" s="306"/>
      <c r="D25" s="307"/>
      <c r="E25" s="365">
        <f>F142</f>
        <v>0</v>
      </c>
      <c r="F25" s="362"/>
    </row>
    <row r="26" spans="1:6" x14ac:dyDescent="0.2">
      <c r="A26" s="305"/>
      <c r="B26" s="308"/>
      <c r="C26" s="306"/>
      <c r="D26" s="307"/>
      <c r="E26" s="307"/>
      <c r="F26" s="307"/>
    </row>
    <row r="27" spans="1:6" x14ac:dyDescent="0.2">
      <c r="A27" s="305" t="s">
        <v>399</v>
      </c>
      <c r="B27" s="308" t="s">
        <v>400</v>
      </c>
      <c r="C27" s="306"/>
      <c r="D27" s="307"/>
      <c r="E27" s="365">
        <f>F198</f>
        <v>0</v>
      </c>
      <c r="F27" s="362"/>
    </row>
    <row r="28" spans="1:6" x14ac:dyDescent="0.2">
      <c r="A28" s="305"/>
      <c r="B28" s="305"/>
      <c r="C28" s="306"/>
      <c r="D28" s="307"/>
      <c r="E28" s="307"/>
      <c r="F28" s="307"/>
    </row>
    <row r="29" spans="1:6" ht="12.75" thickBot="1" x14ac:dyDescent="0.25">
      <c r="A29" s="296"/>
      <c r="B29" s="296" t="s">
        <v>608</v>
      </c>
      <c r="C29" s="311"/>
      <c r="D29" s="291"/>
      <c r="E29" s="363">
        <f>SUM(E19:F27)</f>
        <v>0</v>
      </c>
      <c r="F29" s="364"/>
    </row>
    <row r="30" spans="1:6" ht="12.75" thickTop="1" x14ac:dyDescent="0.2"/>
    <row r="32" spans="1:6" x14ac:dyDescent="0.2">
      <c r="A32" s="305" t="s">
        <v>402</v>
      </c>
      <c r="B32" s="308" t="s">
        <v>609</v>
      </c>
      <c r="C32" s="306"/>
      <c r="D32" s="307"/>
      <c r="E32" s="361">
        <f>F207</f>
        <v>0</v>
      </c>
      <c r="F32" s="362"/>
    </row>
    <row r="33" spans="1:6" x14ac:dyDescent="0.2">
      <c r="A33" s="305"/>
      <c r="B33" s="305"/>
      <c r="C33" s="306"/>
      <c r="D33" s="307"/>
      <c r="E33" s="307"/>
      <c r="F33" s="307"/>
    </row>
    <row r="34" spans="1:6" ht="12.75" thickBot="1" x14ac:dyDescent="0.25">
      <c r="A34" s="296"/>
      <c r="B34" s="296" t="s">
        <v>610</v>
      </c>
      <c r="C34" s="311"/>
      <c r="D34" s="291"/>
      <c r="E34" s="363">
        <f>SUM(E29:F32)</f>
        <v>0</v>
      </c>
      <c r="F34" s="364"/>
    </row>
    <row r="35" spans="1:6" ht="12.75" thickTop="1" x14ac:dyDescent="0.2"/>
    <row r="37" spans="1:6" x14ac:dyDescent="0.2">
      <c r="A37" s="312" t="s">
        <v>356</v>
      </c>
      <c r="B37" s="313" t="s">
        <v>28</v>
      </c>
      <c r="C37" s="314" t="s">
        <v>357</v>
      </c>
      <c r="D37" s="315" t="s">
        <v>30</v>
      </c>
      <c r="E37" s="315" t="s">
        <v>358</v>
      </c>
      <c r="F37" s="316" t="s">
        <v>359</v>
      </c>
    </row>
    <row r="38" spans="1:6" s="281" customFormat="1" x14ac:dyDescent="0.2">
      <c r="A38" s="317"/>
      <c r="B38" s="317"/>
      <c r="C38" s="318"/>
      <c r="D38" s="319"/>
      <c r="E38" s="319"/>
      <c r="F38" s="319"/>
    </row>
    <row r="39" spans="1:6" x14ac:dyDescent="0.2">
      <c r="A39" s="282" t="s">
        <v>160</v>
      </c>
      <c r="B39" s="282" t="s">
        <v>393</v>
      </c>
      <c r="C39" s="320"/>
      <c r="D39" s="284"/>
      <c r="E39" s="284"/>
      <c r="F39" s="284"/>
    </row>
    <row r="41" spans="1:6" ht="48" x14ac:dyDescent="0.2">
      <c r="A41" s="294" t="s">
        <v>405</v>
      </c>
      <c r="B41" s="277" t="s">
        <v>406</v>
      </c>
      <c r="C41" s="278" t="s">
        <v>12</v>
      </c>
      <c r="D41" s="279">
        <v>62</v>
      </c>
      <c r="E41" s="301">
        <v>0</v>
      </c>
      <c r="F41" s="279">
        <f>D41*E41</f>
        <v>0</v>
      </c>
    </row>
    <row r="43" spans="1:6" ht="24" x14ac:dyDescent="0.2">
      <c r="A43" s="294" t="s">
        <v>407</v>
      </c>
      <c r="B43" s="277" t="str">
        <f>"Priprava gradbišča v dolžini L="&amp; TEXT(D41,"#.0#") &amp;" m; odstranitev eventuelnih ovir in utrditev delovnega platoja."</f>
        <v>Priprava gradbišča v dolžini L=62 m; odstranitev eventuelnih ovir in utrditev delovnega platoja.</v>
      </c>
      <c r="C43" s="278" t="s">
        <v>26</v>
      </c>
      <c r="D43" s="279">
        <v>1</v>
      </c>
      <c r="E43" s="301">
        <v>0</v>
      </c>
      <c r="F43" s="279">
        <f>D43*E43</f>
        <v>0</v>
      </c>
    </row>
    <row r="44" spans="1:6" x14ac:dyDescent="0.2">
      <c r="B44" s="277"/>
    </row>
    <row r="45" spans="1:6" ht="24" x14ac:dyDescent="0.2">
      <c r="A45" s="294" t="s">
        <v>408</v>
      </c>
      <c r="B45" s="277" t="s">
        <v>409</v>
      </c>
      <c r="C45" s="278" t="s">
        <v>26</v>
      </c>
      <c r="D45" s="279">
        <v>1</v>
      </c>
      <c r="E45" s="301">
        <v>0</v>
      </c>
      <c r="F45" s="279">
        <f>D45*E45</f>
        <v>0</v>
      </c>
    </row>
    <row r="47" spans="1:6" ht="12.75" thickBot="1" x14ac:dyDescent="0.25">
      <c r="A47" s="295"/>
      <c r="B47" s="296" t="s">
        <v>393</v>
      </c>
      <c r="C47" s="311"/>
      <c r="D47" s="291"/>
      <c r="E47" s="291" t="s">
        <v>384</v>
      </c>
      <c r="F47" s="291">
        <f>SUM(F41:F46)</f>
        <v>0</v>
      </c>
    </row>
    <row r="48" spans="1:6" ht="12.75" thickTop="1" x14ac:dyDescent="0.2">
      <c r="A48" s="294"/>
    </row>
    <row r="50" spans="1:6" x14ac:dyDescent="0.2">
      <c r="A50" s="282" t="s">
        <v>113</v>
      </c>
      <c r="B50" s="282" t="s">
        <v>394</v>
      </c>
      <c r="C50" s="320"/>
      <c r="D50" s="284"/>
      <c r="E50" s="284"/>
      <c r="F50" s="284"/>
    </row>
    <row r="52" spans="1:6" ht="36" x14ac:dyDescent="0.2">
      <c r="A52" s="294" t="s">
        <v>410</v>
      </c>
      <c r="B52" s="277" t="s">
        <v>411</v>
      </c>
      <c r="C52" s="278" t="s">
        <v>26</v>
      </c>
      <c r="D52" s="279">
        <v>8</v>
      </c>
      <c r="E52" s="301">
        <v>0</v>
      </c>
      <c r="F52" s="279">
        <f>D52*E52</f>
        <v>0</v>
      </c>
    </row>
    <row r="54" spans="1:6" ht="24" x14ac:dyDescent="0.2">
      <c r="A54" s="294" t="s">
        <v>412</v>
      </c>
      <c r="B54" s="277" t="s">
        <v>413</v>
      </c>
      <c r="C54" s="278" t="s">
        <v>26</v>
      </c>
      <c r="D54" s="279">
        <v>2</v>
      </c>
      <c r="E54" s="301">
        <v>0</v>
      </c>
      <c r="F54" s="279">
        <f>D54*E54</f>
        <v>0</v>
      </c>
    </row>
    <row r="55" spans="1:6" s="275" customFormat="1" x14ac:dyDescent="0.2">
      <c r="A55" s="281"/>
      <c r="B55" s="281"/>
      <c r="C55" s="278"/>
      <c r="D55" s="279"/>
      <c r="E55" s="279"/>
      <c r="F55" s="279"/>
    </row>
    <row r="56" spans="1:6" ht="48" x14ac:dyDescent="0.2">
      <c r="A56" s="294" t="s">
        <v>414</v>
      </c>
      <c r="B56" s="277" t="s">
        <v>415</v>
      </c>
      <c r="C56" s="278" t="s">
        <v>22</v>
      </c>
      <c r="D56" s="279">
        <v>128.69999999999999</v>
      </c>
      <c r="E56" s="301">
        <v>0</v>
      </c>
      <c r="F56" s="279">
        <f>D56*E56</f>
        <v>0</v>
      </c>
    </row>
    <row r="58" spans="1:6" s="285" customFormat="1" ht="48" x14ac:dyDescent="0.2">
      <c r="A58" s="294" t="s">
        <v>416</v>
      </c>
      <c r="B58" s="277" t="s">
        <v>417</v>
      </c>
      <c r="C58" s="278" t="s">
        <v>21</v>
      </c>
      <c r="D58" s="279">
        <v>135.15</v>
      </c>
      <c r="E58" s="301">
        <v>0</v>
      </c>
      <c r="F58" s="279">
        <f>D58*E58</f>
        <v>0</v>
      </c>
    </row>
    <row r="60" spans="1:6" ht="36" x14ac:dyDescent="0.2">
      <c r="A60" s="294" t="s">
        <v>418</v>
      </c>
      <c r="B60" s="277" t="s">
        <v>419</v>
      </c>
      <c r="C60" s="278" t="s">
        <v>21</v>
      </c>
      <c r="D60" s="279">
        <v>15.02</v>
      </c>
      <c r="E60" s="301">
        <v>0</v>
      </c>
      <c r="F60" s="279">
        <f>D60*E60</f>
        <v>0</v>
      </c>
    </row>
    <row r="62" spans="1:6" ht="48" x14ac:dyDescent="0.2">
      <c r="A62" s="294" t="s">
        <v>420</v>
      </c>
      <c r="B62" s="277" t="s">
        <v>421</v>
      </c>
      <c r="C62" s="278" t="s">
        <v>21</v>
      </c>
      <c r="D62" s="279">
        <v>0.14000000000000001</v>
      </c>
      <c r="E62" s="301">
        <v>0</v>
      </c>
      <c r="F62" s="279">
        <f>D62*E62</f>
        <v>0</v>
      </c>
    </row>
    <row r="64" spans="1:6" ht="36" x14ac:dyDescent="0.2">
      <c r="A64" s="294" t="s">
        <v>422</v>
      </c>
      <c r="B64" s="277" t="s">
        <v>419</v>
      </c>
      <c r="C64" s="278" t="s">
        <v>21</v>
      </c>
      <c r="D64" s="279">
        <v>0.02</v>
      </c>
      <c r="E64" s="301">
        <v>0</v>
      </c>
      <c r="F64" s="279">
        <f>D64*E64</f>
        <v>0</v>
      </c>
    </row>
    <row r="66" spans="1:6" s="302" customFormat="1" ht="48" x14ac:dyDescent="0.2">
      <c r="A66" s="294" t="s">
        <v>423</v>
      </c>
      <c r="B66" s="277" t="s">
        <v>424</v>
      </c>
      <c r="C66" s="278" t="s">
        <v>21</v>
      </c>
      <c r="D66" s="279">
        <v>63.33</v>
      </c>
      <c r="E66" s="301">
        <v>0</v>
      </c>
      <c r="F66" s="279">
        <f>D66*E66</f>
        <v>0</v>
      </c>
    </row>
    <row r="68" spans="1:6" s="302" customFormat="1" ht="24" x14ac:dyDescent="0.2">
      <c r="A68" s="294" t="s">
        <v>425</v>
      </c>
      <c r="B68" s="277" t="s">
        <v>426</v>
      </c>
      <c r="C68" s="278" t="s">
        <v>21</v>
      </c>
      <c r="D68" s="279">
        <f>D66</f>
        <v>63.33</v>
      </c>
      <c r="E68" s="301">
        <v>0</v>
      </c>
      <c r="F68" s="279">
        <f>D68*E68</f>
        <v>0</v>
      </c>
    </row>
    <row r="70" spans="1:6" s="302" customFormat="1" ht="24" x14ac:dyDescent="0.2">
      <c r="A70" s="294" t="s">
        <v>427</v>
      </c>
      <c r="B70" s="277" t="s">
        <v>428</v>
      </c>
      <c r="C70" s="278" t="s">
        <v>21</v>
      </c>
      <c r="D70" s="279">
        <v>86.77</v>
      </c>
      <c r="E70" s="301">
        <v>0</v>
      </c>
      <c r="F70" s="279">
        <f>D70*E70</f>
        <v>0</v>
      </c>
    </row>
    <row r="72" spans="1:6" s="302" customFormat="1" ht="36" x14ac:dyDescent="0.2">
      <c r="A72" s="294" t="s">
        <v>429</v>
      </c>
      <c r="B72" s="277" t="s">
        <v>430</v>
      </c>
      <c r="C72" s="278" t="s">
        <v>22</v>
      </c>
      <c r="D72" s="279">
        <v>49.6</v>
      </c>
      <c r="E72" s="301">
        <v>0</v>
      </c>
      <c r="F72" s="279">
        <f>D72*E72</f>
        <v>0</v>
      </c>
    </row>
    <row r="74" spans="1:6" s="302" customFormat="1" ht="48" x14ac:dyDescent="0.2">
      <c r="A74" s="294" t="s">
        <v>431</v>
      </c>
      <c r="B74" s="277" t="s">
        <v>432</v>
      </c>
      <c r="C74" s="278" t="s">
        <v>21</v>
      </c>
      <c r="D74" s="279">
        <v>4.99</v>
      </c>
      <c r="E74" s="301">
        <v>0</v>
      </c>
      <c r="F74" s="279">
        <f>D74*E74</f>
        <v>0</v>
      </c>
    </row>
    <row r="76" spans="1:6" s="302" customFormat="1" ht="72" x14ac:dyDescent="0.2">
      <c r="A76" s="294" t="s">
        <v>433</v>
      </c>
      <c r="B76" s="277" t="s">
        <v>434</v>
      </c>
      <c r="C76" s="278" t="s">
        <v>21</v>
      </c>
      <c r="D76" s="279">
        <v>22.42</v>
      </c>
      <c r="E76" s="301">
        <v>0</v>
      </c>
      <c r="F76" s="279">
        <f>D76*E76</f>
        <v>0</v>
      </c>
    </row>
    <row r="78" spans="1:6" s="302" customFormat="1" ht="60" x14ac:dyDescent="0.2">
      <c r="A78" s="294" t="s">
        <v>435</v>
      </c>
      <c r="B78" s="277" t="s">
        <v>436</v>
      </c>
      <c r="C78" s="278" t="s">
        <v>21</v>
      </c>
      <c r="D78" s="279">
        <f>D70</f>
        <v>86.77</v>
      </c>
      <c r="E78" s="301">
        <v>0</v>
      </c>
      <c r="F78" s="279">
        <f>D78*E78</f>
        <v>0</v>
      </c>
    </row>
    <row r="80" spans="1:6" s="302" customFormat="1" ht="48" x14ac:dyDescent="0.2">
      <c r="A80" s="294" t="s">
        <v>437</v>
      </c>
      <c r="B80" s="277" t="s">
        <v>438</v>
      </c>
      <c r="C80" s="278" t="s">
        <v>21</v>
      </c>
      <c r="D80" s="279">
        <v>35.950000000000003</v>
      </c>
      <c r="E80" s="301">
        <v>0</v>
      </c>
      <c r="F80" s="279">
        <f>D80*E80</f>
        <v>0</v>
      </c>
    </row>
    <row r="82" spans="1:6" ht="48" x14ac:dyDescent="0.2">
      <c r="A82" s="294" t="s">
        <v>439</v>
      </c>
      <c r="B82" s="277" t="s">
        <v>440</v>
      </c>
      <c r="C82" s="278" t="s">
        <v>21</v>
      </c>
      <c r="D82" s="279">
        <f>D80</f>
        <v>35.950000000000003</v>
      </c>
      <c r="E82" s="301">
        <v>0</v>
      </c>
      <c r="F82" s="279">
        <f>D82*E82</f>
        <v>0</v>
      </c>
    </row>
    <row r="83" spans="1:6" x14ac:dyDescent="0.2">
      <c r="E83" s="299"/>
    </row>
    <row r="84" spans="1:6" ht="36" x14ac:dyDescent="0.2">
      <c r="A84" s="294" t="s">
        <v>441</v>
      </c>
      <c r="B84" s="277" t="s">
        <v>442</v>
      </c>
      <c r="C84" s="278" t="s">
        <v>21</v>
      </c>
      <c r="D84" s="279">
        <f>D82</f>
        <v>35.950000000000003</v>
      </c>
      <c r="E84" s="301">
        <v>0</v>
      </c>
      <c r="F84" s="279">
        <f>D84*E84</f>
        <v>0</v>
      </c>
    </row>
    <row r="85" spans="1:6" x14ac:dyDescent="0.2">
      <c r="B85" s="277"/>
    </row>
    <row r="86" spans="1:6" ht="60" x14ac:dyDescent="0.2">
      <c r="A86" s="341" t="s">
        <v>443</v>
      </c>
      <c r="B86" s="342" t="s">
        <v>796</v>
      </c>
      <c r="C86" s="343" t="s">
        <v>22</v>
      </c>
      <c r="D86" s="344">
        <f>D56</f>
        <v>128.69999999999999</v>
      </c>
      <c r="E86" s="345">
        <v>0</v>
      </c>
      <c r="F86" s="344">
        <f>D86*E86</f>
        <v>0</v>
      </c>
    </row>
    <row r="87" spans="1:6" x14ac:dyDescent="0.2">
      <c r="B87" s="277"/>
    </row>
    <row r="88" spans="1:6" ht="36" x14ac:dyDescent="0.2">
      <c r="A88" s="294" t="s">
        <v>444</v>
      </c>
      <c r="B88" s="277" t="s">
        <v>445</v>
      </c>
      <c r="C88" s="278" t="s">
        <v>12</v>
      </c>
      <c r="D88" s="279">
        <v>10</v>
      </c>
      <c r="E88" s="301">
        <v>0</v>
      </c>
      <c r="F88" s="279">
        <f>D88*E88</f>
        <v>0</v>
      </c>
    </row>
    <row r="89" spans="1:6" x14ac:dyDescent="0.2">
      <c r="B89" s="277"/>
    </row>
    <row r="90" spans="1:6" ht="24" x14ac:dyDescent="0.2">
      <c r="A90" s="294" t="s">
        <v>446</v>
      </c>
      <c r="B90" s="277" t="s">
        <v>447</v>
      </c>
      <c r="C90" s="278" t="s">
        <v>375</v>
      </c>
      <c r="D90" s="279">
        <v>12</v>
      </c>
      <c r="E90" s="301">
        <v>0</v>
      </c>
      <c r="F90" s="279">
        <f>D90*E90</f>
        <v>0</v>
      </c>
    </row>
    <row r="92" spans="1:6" ht="24" x14ac:dyDescent="0.2">
      <c r="A92" s="294" t="s">
        <v>448</v>
      </c>
      <c r="B92" s="277" t="s">
        <v>449</v>
      </c>
      <c r="C92" s="278" t="s">
        <v>22</v>
      </c>
      <c r="D92" s="279">
        <v>248</v>
      </c>
      <c r="E92" s="301">
        <v>0</v>
      </c>
      <c r="F92" s="279">
        <f>D92*E92</f>
        <v>0</v>
      </c>
    </row>
    <row r="94" spans="1:6" ht="36" x14ac:dyDescent="0.2">
      <c r="A94" s="294" t="s">
        <v>450</v>
      </c>
      <c r="B94" s="277" t="s">
        <v>451</v>
      </c>
      <c r="C94" s="278" t="s">
        <v>26</v>
      </c>
      <c r="D94" s="279">
        <v>2</v>
      </c>
      <c r="E94" s="301">
        <v>0</v>
      </c>
      <c r="F94" s="279">
        <f>D94*E94</f>
        <v>0</v>
      </c>
    </row>
    <row r="96" spans="1:6" ht="48" x14ac:dyDescent="0.2">
      <c r="A96" s="294" t="s">
        <v>452</v>
      </c>
      <c r="B96" s="277" t="s">
        <v>453</v>
      </c>
      <c r="C96" s="278" t="s">
        <v>26</v>
      </c>
      <c r="D96" s="279">
        <v>3</v>
      </c>
      <c r="E96" s="301">
        <v>0</v>
      </c>
      <c r="F96" s="279">
        <f>D96*E96</f>
        <v>0</v>
      </c>
    </row>
    <row r="98" spans="1:6" ht="48" x14ac:dyDescent="0.2">
      <c r="A98" s="294" t="s">
        <v>454</v>
      </c>
      <c r="B98" s="277" t="s">
        <v>455</v>
      </c>
      <c r="C98" s="278" t="s">
        <v>26</v>
      </c>
      <c r="D98" s="279">
        <v>2</v>
      </c>
      <c r="E98" s="301">
        <v>0</v>
      </c>
      <c r="F98" s="279">
        <f>D98*E98</f>
        <v>0</v>
      </c>
    </row>
    <row r="100" spans="1:6" ht="24" x14ac:dyDescent="0.2">
      <c r="A100" s="294" t="s">
        <v>456</v>
      </c>
      <c r="B100" s="277" t="s">
        <v>457</v>
      </c>
      <c r="C100" s="278" t="s">
        <v>26</v>
      </c>
      <c r="D100" s="279">
        <v>1</v>
      </c>
      <c r="E100" s="301">
        <v>0</v>
      </c>
      <c r="F100" s="279">
        <f>D100*E100</f>
        <v>0</v>
      </c>
    </row>
    <row r="102" spans="1:6" ht="60" x14ac:dyDescent="0.2">
      <c r="A102" s="294" t="s">
        <v>611</v>
      </c>
      <c r="B102" s="277" t="s">
        <v>612</v>
      </c>
      <c r="C102" s="278" t="s">
        <v>12</v>
      </c>
      <c r="D102" s="279">
        <v>50</v>
      </c>
      <c r="E102" s="301">
        <v>0</v>
      </c>
      <c r="F102" s="279">
        <f>D102*E102</f>
        <v>0</v>
      </c>
    </row>
    <row r="103" spans="1:6" x14ac:dyDescent="0.2">
      <c r="A103" s="294"/>
    </row>
    <row r="104" spans="1:6" ht="12.75" thickBot="1" x14ac:dyDescent="0.25">
      <c r="A104" s="295"/>
      <c r="B104" s="296" t="s">
        <v>393</v>
      </c>
      <c r="C104" s="311"/>
      <c r="D104" s="291"/>
      <c r="E104" s="291" t="s">
        <v>384</v>
      </c>
      <c r="F104" s="291">
        <f>SUM(F52:F102)</f>
        <v>0</v>
      </c>
    </row>
    <row r="105" spans="1:6" ht="12.75" thickTop="1" x14ac:dyDescent="0.2">
      <c r="A105" s="294"/>
    </row>
    <row r="106" spans="1:6" x14ac:dyDescent="0.2">
      <c r="A106" s="294"/>
    </row>
    <row r="107" spans="1:6" x14ac:dyDescent="0.2">
      <c r="A107" s="118" t="s">
        <v>395</v>
      </c>
      <c r="B107" s="118" t="s">
        <v>458</v>
      </c>
      <c r="C107" s="304"/>
      <c r="D107" s="288"/>
      <c r="E107" s="288"/>
      <c r="F107" s="288"/>
    </row>
    <row r="109" spans="1:6" ht="24" x14ac:dyDescent="0.2">
      <c r="A109" s="341" t="s">
        <v>459</v>
      </c>
      <c r="B109" s="342" t="s">
        <v>797</v>
      </c>
      <c r="C109" s="346" t="s">
        <v>35</v>
      </c>
      <c r="D109" s="344">
        <v>1</v>
      </c>
      <c r="E109" s="345">
        <v>0</v>
      </c>
      <c r="F109" s="344">
        <f>D109*E109</f>
        <v>0</v>
      </c>
    </row>
    <row r="110" spans="1:6" x14ac:dyDescent="0.2">
      <c r="A110" s="294"/>
    </row>
    <row r="111" spans="1:6" ht="36" x14ac:dyDescent="0.2">
      <c r="A111" s="294" t="s">
        <v>460</v>
      </c>
      <c r="B111" s="277" t="s">
        <v>461</v>
      </c>
      <c r="C111" s="321" t="s">
        <v>35</v>
      </c>
      <c r="D111" s="279">
        <v>1</v>
      </c>
      <c r="E111" s="301">
        <v>0</v>
      </c>
      <c r="F111" s="279">
        <f>D111*E111</f>
        <v>0</v>
      </c>
    </row>
    <row r="112" spans="1:6" x14ac:dyDescent="0.2">
      <c r="A112" s="294"/>
    </row>
    <row r="113" spans="1:6" ht="36" x14ac:dyDescent="0.2">
      <c r="A113" s="294" t="s">
        <v>462</v>
      </c>
      <c r="B113" s="277" t="s">
        <v>463</v>
      </c>
      <c r="C113" s="321" t="s">
        <v>35</v>
      </c>
      <c r="D113" s="279">
        <v>5</v>
      </c>
      <c r="E113" s="301">
        <v>0</v>
      </c>
      <c r="F113" s="279">
        <f>D113*E113</f>
        <v>0</v>
      </c>
    </row>
    <row r="114" spans="1:6" x14ac:dyDescent="0.2">
      <c r="A114" s="294"/>
    </row>
    <row r="115" spans="1:6" s="285" customFormat="1" ht="48" x14ac:dyDescent="0.2">
      <c r="A115" s="294" t="s">
        <v>464</v>
      </c>
      <c r="B115" s="277" t="s">
        <v>465</v>
      </c>
      <c r="C115" s="321" t="s">
        <v>35</v>
      </c>
      <c r="D115" s="279">
        <v>5</v>
      </c>
      <c r="E115" s="301">
        <v>0</v>
      </c>
      <c r="F115" s="279">
        <f>D115*E115</f>
        <v>0</v>
      </c>
    </row>
    <row r="116" spans="1:6" x14ac:dyDescent="0.2">
      <c r="A116" s="294"/>
    </row>
    <row r="117" spans="1:6" ht="12.75" thickBot="1" x14ac:dyDescent="0.25">
      <c r="A117" s="295"/>
      <c r="B117" s="296" t="s">
        <v>458</v>
      </c>
      <c r="C117" s="311"/>
      <c r="D117" s="291"/>
      <c r="E117" s="291" t="s">
        <v>384</v>
      </c>
      <c r="F117" s="291">
        <f>SUM(F109:F116)</f>
        <v>0</v>
      </c>
    </row>
    <row r="118" spans="1:6" ht="12.75" thickTop="1" x14ac:dyDescent="0.2">
      <c r="A118" s="294"/>
    </row>
    <row r="119" spans="1:6" x14ac:dyDescent="0.2">
      <c r="A119" s="294"/>
    </row>
    <row r="120" spans="1:6" x14ac:dyDescent="0.2">
      <c r="A120" s="118" t="s">
        <v>397</v>
      </c>
      <c r="B120" s="118" t="s">
        <v>398</v>
      </c>
      <c r="C120" s="304"/>
      <c r="D120" s="288"/>
      <c r="E120" s="288"/>
      <c r="F120" s="288"/>
    </row>
    <row r="122" spans="1:6" x14ac:dyDescent="0.2">
      <c r="B122" s="281" t="s">
        <v>466</v>
      </c>
    </row>
    <row r="124" spans="1:6" ht="36" x14ac:dyDescent="0.2">
      <c r="A124" s="294" t="s">
        <v>467</v>
      </c>
      <c r="B124" s="277" t="s">
        <v>468</v>
      </c>
      <c r="C124" s="278" t="s">
        <v>26</v>
      </c>
      <c r="D124" s="279">
        <v>1</v>
      </c>
      <c r="E124" s="301">
        <v>0</v>
      </c>
      <c r="F124" s="279">
        <f>D124*E124</f>
        <v>0</v>
      </c>
    </row>
    <row r="125" spans="1:6" x14ac:dyDescent="0.2">
      <c r="A125" s="294"/>
    </row>
    <row r="126" spans="1:6" ht="24" x14ac:dyDescent="0.2">
      <c r="A126" s="294" t="s">
        <v>469</v>
      </c>
      <c r="B126" s="277" t="s">
        <v>470</v>
      </c>
      <c r="C126" s="278" t="s">
        <v>26</v>
      </c>
      <c r="D126" s="279">
        <v>1</v>
      </c>
      <c r="E126" s="301">
        <v>0</v>
      </c>
      <c r="F126" s="279">
        <f>D126*E126</f>
        <v>0</v>
      </c>
    </row>
    <row r="127" spans="1:6" x14ac:dyDescent="0.2">
      <c r="A127" s="294"/>
    </row>
    <row r="128" spans="1:6" ht="60" x14ac:dyDescent="0.2">
      <c r="A128" s="341" t="s">
        <v>613</v>
      </c>
      <c r="B128" s="342" t="s">
        <v>798</v>
      </c>
      <c r="C128" s="343" t="s">
        <v>12</v>
      </c>
      <c r="D128" s="344">
        <v>50</v>
      </c>
      <c r="E128" s="345">
        <v>0</v>
      </c>
      <c r="F128" s="344">
        <f>D128*E128</f>
        <v>0</v>
      </c>
    </row>
    <row r="129" spans="1:6" s="302" customFormat="1" x14ac:dyDescent="0.2">
      <c r="A129" s="294"/>
      <c r="B129" s="281"/>
      <c r="C129" s="278"/>
      <c r="D129" s="279"/>
      <c r="E129" s="279"/>
      <c r="F129" s="279"/>
    </row>
    <row r="130" spans="1:6" s="302" customFormat="1" ht="72" x14ac:dyDescent="0.2">
      <c r="A130" s="294" t="s">
        <v>471</v>
      </c>
      <c r="B130" s="277" t="s">
        <v>614</v>
      </c>
      <c r="C130" s="278" t="s">
        <v>26</v>
      </c>
      <c r="D130" s="279">
        <v>1</v>
      </c>
      <c r="E130" s="301">
        <v>0</v>
      </c>
      <c r="F130" s="279">
        <f>D130*E130</f>
        <v>0</v>
      </c>
    </row>
    <row r="131" spans="1:6" s="302" customFormat="1" x14ac:dyDescent="0.2">
      <c r="A131" s="294"/>
      <c r="B131" s="281"/>
      <c r="C131" s="278"/>
      <c r="D131" s="279"/>
      <c r="E131" s="279"/>
      <c r="F131" s="279"/>
    </row>
    <row r="132" spans="1:6" s="302" customFormat="1" ht="36" x14ac:dyDescent="0.2">
      <c r="A132" s="294" t="s">
        <v>473</v>
      </c>
      <c r="B132" s="277" t="s">
        <v>474</v>
      </c>
      <c r="C132" s="278" t="s">
        <v>12</v>
      </c>
      <c r="D132" s="279">
        <f>D41</f>
        <v>62</v>
      </c>
      <c r="E132" s="301">
        <v>0</v>
      </c>
      <c r="F132" s="279">
        <f>D132*E132</f>
        <v>0</v>
      </c>
    </row>
    <row r="133" spans="1:6" s="302" customFormat="1" x14ac:dyDescent="0.2">
      <c r="A133" s="294"/>
      <c r="B133" s="281"/>
      <c r="C133" s="278"/>
      <c r="D133" s="279"/>
      <c r="E133" s="279"/>
      <c r="F133" s="279"/>
    </row>
    <row r="134" spans="1:6" s="302" customFormat="1" ht="24" x14ac:dyDescent="0.2">
      <c r="A134" s="294" t="s">
        <v>475</v>
      </c>
      <c r="B134" s="277" t="s">
        <v>476</v>
      </c>
      <c r="C134" s="278" t="s">
        <v>26</v>
      </c>
      <c r="D134" s="279">
        <v>1</v>
      </c>
      <c r="E134" s="301">
        <v>0</v>
      </c>
      <c r="F134" s="279">
        <f>D134*E134</f>
        <v>0</v>
      </c>
    </row>
    <row r="135" spans="1:6" s="302" customFormat="1" x14ac:dyDescent="0.2">
      <c r="A135" s="294"/>
      <c r="B135" s="281"/>
      <c r="C135" s="278"/>
      <c r="D135" s="279"/>
      <c r="E135" s="279"/>
      <c r="F135" s="279"/>
    </row>
    <row r="136" spans="1:6" s="302" customFormat="1" ht="48" x14ac:dyDescent="0.2">
      <c r="A136" s="294" t="s">
        <v>477</v>
      </c>
      <c r="B136" s="277" t="s">
        <v>478</v>
      </c>
      <c r="C136" s="278" t="s">
        <v>12</v>
      </c>
      <c r="D136" s="279">
        <f>D41</f>
        <v>62</v>
      </c>
      <c r="E136" s="301">
        <v>0</v>
      </c>
      <c r="F136" s="279">
        <f>D136*E136</f>
        <v>0</v>
      </c>
    </row>
    <row r="137" spans="1:6" s="302" customFormat="1" x14ac:dyDescent="0.2">
      <c r="A137" s="294"/>
      <c r="B137" s="281"/>
      <c r="C137" s="278"/>
      <c r="D137" s="279"/>
      <c r="E137" s="279"/>
      <c r="F137" s="279"/>
    </row>
    <row r="138" spans="1:6" s="302" customFormat="1" ht="24" x14ac:dyDescent="0.2">
      <c r="A138" s="294" t="s">
        <v>479</v>
      </c>
      <c r="B138" s="277" t="s">
        <v>480</v>
      </c>
      <c r="C138" s="278" t="s">
        <v>12</v>
      </c>
      <c r="D138" s="279">
        <f>D41</f>
        <v>62</v>
      </c>
      <c r="E138" s="301">
        <v>0</v>
      </c>
      <c r="F138" s="279">
        <f>D138*E138</f>
        <v>0</v>
      </c>
    </row>
    <row r="139" spans="1:6" s="302" customFormat="1" x14ac:dyDescent="0.2">
      <c r="A139" s="294"/>
      <c r="B139" s="281"/>
      <c r="C139" s="278"/>
      <c r="D139" s="279"/>
      <c r="E139" s="279"/>
      <c r="F139" s="279"/>
    </row>
    <row r="140" spans="1:6" s="302" customFormat="1" ht="24" x14ac:dyDescent="0.2">
      <c r="A140" s="294" t="s">
        <v>481</v>
      </c>
      <c r="B140" s="277" t="s">
        <v>482</v>
      </c>
      <c r="C140" s="278" t="s">
        <v>26</v>
      </c>
      <c r="D140" s="279">
        <v>1</v>
      </c>
      <c r="E140" s="301">
        <v>0</v>
      </c>
      <c r="F140" s="279">
        <f>D140*E140</f>
        <v>0</v>
      </c>
    </row>
    <row r="141" spans="1:6" s="302" customFormat="1" x14ac:dyDescent="0.2">
      <c r="A141" s="294"/>
      <c r="B141" s="281"/>
      <c r="C141" s="278"/>
      <c r="D141" s="279"/>
      <c r="E141" s="279"/>
      <c r="F141" s="279"/>
    </row>
    <row r="142" spans="1:6" s="302" customFormat="1" ht="12.75" thickBot="1" x14ac:dyDescent="0.25">
      <c r="A142" s="295"/>
      <c r="B142" s="296" t="s">
        <v>398</v>
      </c>
      <c r="C142" s="311"/>
      <c r="D142" s="291"/>
      <c r="E142" s="291" t="s">
        <v>384</v>
      </c>
      <c r="F142" s="291">
        <f>SUM(F124:F141)</f>
        <v>0</v>
      </c>
    </row>
    <row r="143" spans="1:6" s="302" customFormat="1" ht="12.75" thickTop="1" x14ac:dyDescent="0.2">
      <c r="A143" s="294"/>
      <c r="B143" s="281"/>
      <c r="C143" s="278"/>
      <c r="D143" s="279"/>
      <c r="E143" s="279"/>
      <c r="F143" s="279"/>
    </row>
    <row r="144" spans="1:6" s="302" customFormat="1" x14ac:dyDescent="0.2">
      <c r="A144" s="271"/>
      <c r="B144" s="271"/>
      <c r="C144" s="273"/>
      <c r="D144" s="270"/>
      <c r="E144" s="270"/>
      <c r="F144" s="270"/>
    </row>
    <row r="145" spans="1:6" x14ac:dyDescent="0.2">
      <c r="A145" s="118" t="s">
        <v>399</v>
      </c>
      <c r="B145" s="118" t="s">
        <v>400</v>
      </c>
      <c r="C145" s="304"/>
      <c r="D145" s="288"/>
      <c r="E145" s="288"/>
      <c r="F145" s="288"/>
    </row>
    <row r="146" spans="1:6" ht="22.5" x14ac:dyDescent="0.2">
      <c r="B146" s="322" t="s">
        <v>483</v>
      </c>
    </row>
    <row r="147" spans="1:6" ht="146.25" x14ac:dyDescent="0.2">
      <c r="A147" s="323"/>
      <c r="B147" s="324" t="s">
        <v>484</v>
      </c>
      <c r="C147" s="323"/>
      <c r="D147" s="323"/>
      <c r="E147" s="323"/>
      <c r="F147" s="323"/>
    </row>
    <row r="148" spans="1:6" ht="78.75" x14ac:dyDescent="0.2">
      <c r="A148" s="323"/>
      <c r="B148" s="324" t="s">
        <v>485</v>
      </c>
      <c r="C148" s="323"/>
      <c r="D148" s="323"/>
      <c r="E148" s="323"/>
      <c r="F148" s="323"/>
    </row>
    <row r="149" spans="1:6" ht="67.5" x14ac:dyDescent="0.2">
      <c r="B149" s="324" t="s">
        <v>486</v>
      </c>
    </row>
    <row r="150" spans="1:6" ht="22.5" x14ac:dyDescent="0.2">
      <c r="B150" s="324" t="s">
        <v>487</v>
      </c>
    </row>
    <row r="151" spans="1:6" ht="90" x14ac:dyDescent="0.2">
      <c r="B151" s="322" t="s">
        <v>488</v>
      </c>
    </row>
    <row r="152" spans="1:6" ht="56.25" x14ac:dyDescent="0.2">
      <c r="B152" s="322" t="s">
        <v>489</v>
      </c>
    </row>
    <row r="153" spans="1:6" s="285" customFormat="1" x14ac:dyDescent="0.2">
      <c r="B153" s="280"/>
      <c r="C153" s="278"/>
      <c r="D153" s="279"/>
      <c r="E153" s="279"/>
      <c r="F153" s="279"/>
    </row>
    <row r="154" spans="1:6" x14ac:dyDescent="0.2">
      <c r="A154" s="294" t="s">
        <v>491</v>
      </c>
      <c r="B154" s="65" t="s">
        <v>490</v>
      </c>
    </row>
    <row r="155" spans="1:6" x14ac:dyDescent="0.2">
      <c r="B155" s="65"/>
    </row>
    <row r="156" spans="1:6" x14ac:dyDescent="0.2">
      <c r="A156" s="280"/>
      <c r="B156" s="280" t="s">
        <v>615</v>
      </c>
      <c r="C156" s="278" t="s">
        <v>12</v>
      </c>
      <c r="D156" s="279">
        <v>62</v>
      </c>
      <c r="E156" s="301">
        <v>0</v>
      </c>
      <c r="F156" s="279">
        <f>D156*E156</f>
        <v>0</v>
      </c>
    </row>
    <row r="157" spans="1:6" x14ac:dyDescent="0.2">
      <c r="A157" s="280"/>
      <c r="B157" s="325" t="s">
        <v>616</v>
      </c>
      <c r="C157" s="278" t="s">
        <v>26</v>
      </c>
      <c r="D157" s="279">
        <v>2</v>
      </c>
      <c r="E157" s="301">
        <v>0</v>
      </c>
      <c r="F157" s="279">
        <f>D157*E157</f>
        <v>0</v>
      </c>
    </row>
    <row r="158" spans="1:6" ht="12.75" x14ac:dyDescent="0.2">
      <c r="D158" s="310"/>
    </row>
    <row r="159" spans="1:6" x14ac:dyDescent="0.2">
      <c r="A159" s="294" t="s">
        <v>493</v>
      </c>
      <c r="B159" s="118" t="s">
        <v>617</v>
      </c>
    </row>
    <row r="160" spans="1:6" x14ac:dyDescent="0.2">
      <c r="B160" s="65" t="s">
        <v>495</v>
      </c>
    </row>
    <row r="161" spans="1:6" s="302" customFormat="1" x14ac:dyDescent="0.2">
      <c r="A161" s="281"/>
      <c r="B161" s="65"/>
      <c r="C161" s="273"/>
      <c r="D161" s="270"/>
      <c r="E161" s="270"/>
      <c r="F161" s="270"/>
    </row>
    <row r="162" spans="1:6" s="302" customFormat="1" x14ac:dyDescent="0.2">
      <c r="A162" s="281"/>
      <c r="B162" s="60" t="s">
        <v>505</v>
      </c>
      <c r="C162" s="235" t="s">
        <v>26</v>
      </c>
      <c r="D162" s="236">
        <v>2</v>
      </c>
      <c r="E162" s="232">
        <v>0</v>
      </c>
      <c r="F162" s="270">
        <f t="shared" ref="F162:F167" si="0">D162*E162</f>
        <v>0</v>
      </c>
    </row>
    <row r="163" spans="1:6" s="302" customFormat="1" x14ac:dyDescent="0.2">
      <c r="A163" s="280"/>
      <c r="B163" s="60" t="s">
        <v>497</v>
      </c>
      <c r="C163" s="235" t="s">
        <v>26</v>
      </c>
      <c r="D163" s="236">
        <v>1</v>
      </c>
      <c r="E163" s="232">
        <v>0</v>
      </c>
      <c r="F163" s="270">
        <f t="shared" si="0"/>
        <v>0</v>
      </c>
    </row>
    <row r="164" spans="1:6" s="302" customFormat="1" x14ac:dyDescent="0.2">
      <c r="A164" s="280"/>
      <c r="B164" s="272" t="s">
        <v>618</v>
      </c>
      <c r="C164" s="273" t="s">
        <v>26</v>
      </c>
      <c r="D164" s="270">
        <v>1</v>
      </c>
      <c r="E164" s="300">
        <v>0</v>
      </c>
      <c r="F164" s="270">
        <f t="shared" si="0"/>
        <v>0</v>
      </c>
    </row>
    <row r="165" spans="1:6" s="302" customFormat="1" x14ac:dyDescent="0.2">
      <c r="A165" s="280"/>
      <c r="B165" s="272" t="s">
        <v>507</v>
      </c>
      <c r="C165" s="273" t="s">
        <v>26</v>
      </c>
      <c r="D165" s="270">
        <v>1</v>
      </c>
      <c r="E165" s="300">
        <v>0</v>
      </c>
      <c r="F165" s="270">
        <f t="shared" si="0"/>
        <v>0</v>
      </c>
    </row>
    <row r="166" spans="1:6" s="302" customFormat="1" ht="36" x14ac:dyDescent="0.2">
      <c r="A166" s="280"/>
      <c r="B166" s="272" t="s">
        <v>619</v>
      </c>
      <c r="C166" s="273" t="s">
        <v>26</v>
      </c>
      <c r="D166" s="270">
        <v>1</v>
      </c>
      <c r="E166" s="300">
        <v>0</v>
      </c>
      <c r="F166" s="270">
        <f t="shared" si="0"/>
        <v>0</v>
      </c>
    </row>
    <row r="167" spans="1:6" s="302" customFormat="1" ht="24" x14ac:dyDescent="0.2">
      <c r="A167" s="280"/>
      <c r="B167" s="326" t="s">
        <v>500</v>
      </c>
      <c r="C167" s="278" t="s">
        <v>26</v>
      </c>
      <c r="D167" s="279">
        <v>2</v>
      </c>
      <c r="E167" s="301">
        <v>0</v>
      </c>
      <c r="F167" s="279">
        <f t="shared" si="0"/>
        <v>0</v>
      </c>
    </row>
    <row r="168" spans="1:6" s="302" customFormat="1" x14ac:dyDescent="0.2">
      <c r="A168" s="280"/>
      <c r="B168" s="281" t="s">
        <v>620</v>
      </c>
      <c r="C168" s="278" t="s">
        <v>26</v>
      </c>
      <c r="D168" s="279">
        <v>1</v>
      </c>
      <c r="E168" s="301">
        <v>0</v>
      </c>
      <c r="F168" s="279">
        <f>D168*E168</f>
        <v>0</v>
      </c>
    </row>
    <row r="169" spans="1:6" s="302" customFormat="1" ht="25.5" customHeight="1" x14ac:dyDescent="0.2">
      <c r="A169" s="280"/>
      <c r="B169" s="281" t="s">
        <v>621</v>
      </c>
      <c r="C169" s="278" t="s">
        <v>26</v>
      </c>
      <c r="D169" s="279">
        <v>1</v>
      </c>
      <c r="E169" s="301">
        <v>0</v>
      </c>
      <c r="F169" s="279">
        <f>D169*E169</f>
        <v>0</v>
      </c>
    </row>
    <row r="170" spans="1:6" s="302" customFormat="1" ht="36" x14ac:dyDescent="0.2">
      <c r="A170" s="280"/>
      <c r="B170" s="326" t="s">
        <v>622</v>
      </c>
      <c r="C170" s="278" t="s">
        <v>26</v>
      </c>
      <c r="D170" s="279">
        <v>1</v>
      </c>
      <c r="E170" s="301">
        <v>0</v>
      </c>
      <c r="F170" s="279">
        <f>D170*E170</f>
        <v>0</v>
      </c>
    </row>
    <row r="171" spans="1:6" s="302" customFormat="1" ht="36" x14ac:dyDescent="0.2">
      <c r="A171" s="280"/>
      <c r="B171" s="326" t="s">
        <v>509</v>
      </c>
      <c r="C171" s="278" t="s">
        <v>26</v>
      </c>
      <c r="D171" s="279">
        <v>2</v>
      </c>
      <c r="E171" s="301">
        <v>0</v>
      </c>
      <c r="F171" s="279">
        <f>D171*E171</f>
        <v>0</v>
      </c>
    </row>
    <row r="172" spans="1:6" s="302" customFormat="1" ht="24" x14ac:dyDescent="0.2">
      <c r="A172" s="280"/>
      <c r="B172" s="326" t="s">
        <v>623</v>
      </c>
      <c r="C172" s="278" t="s">
        <v>26</v>
      </c>
      <c r="D172" s="279">
        <v>1</v>
      </c>
      <c r="E172" s="301">
        <v>0</v>
      </c>
      <c r="F172" s="279">
        <f>D172*E172</f>
        <v>0</v>
      </c>
    </row>
    <row r="173" spans="1:6" s="302" customFormat="1" x14ac:dyDescent="0.2">
      <c r="A173" s="280"/>
      <c r="B173" s="326"/>
      <c r="C173" s="278"/>
      <c r="D173" s="279"/>
      <c r="E173" s="279"/>
      <c r="F173" s="279"/>
    </row>
    <row r="174" spans="1:6" s="302" customFormat="1" x14ac:dyDescent="0.2">
      <c r="A174" s="280"/>
      <c r="B174" s="326"/>
      <c r="C174" s="278"/>
      <c r="D174" s="279"/>
      <c r="E174" s="279"/>
      <c r="F174" s="279"/>
    </row>
    <row r="175" spans="1:6" s="302" customFormat="1" x14ac:dyDescent="0.2">
      <c r="A175" s="294" t="s">
        <v>624</v>
      </c>
      <c r="B175" s="118" t="s">
        <v>625</v>
      </c>
      <c r="C175" s="278"/>
      <c r="D175" s="279"/>
      <c r="E175" s="279"/>
      <c r="F175" s="279"/>
    </row>
    <row r="176" spans="1:6" s="302" customFormat="1" x14ac:dyDescent="0.2">
      <c r="A176" s="281"/>
      <c r="B176" s="65" t="s">
        <v>495</v>
      </c>
      <c r="C176" s="278"/>
      <c r="D176" s="279"/>
      <c r="E176" s="279"/>
      <c r="F176" s="279"/>
    </row>
    <row r="177" spans="1:6" s="302" customFormat="1" x14ac:dyDescent="0.2">
      <c r="A177" s="281"/>
      <c r="B177" s="65"/>
      <c r="C177" s="278"/>
      <c r="D177" s="279"/>
      <c r="E177" s="279"/>
      <c r="F177" s="279"/>
    </row>
    <row r="178" spans="1:6" s="302" customFormat="1" x14ac:dyDescent="0.2">
      <c r="A178" s="280"/>
      <c r="B178" s="326" t="s">
        <v>626</v>
      </c>
      <c r="C178" s="278" t="s">
        <v>26</v>
      </c>
      <c r="D178" s="279">
        <v>1</v>
      </c>
      <c r="E178" s="301">
        <v>0</v>
      </c>
      <c r="F178" s="279">
        <f>D178*E178</f>
        <v>0</v>
      </c>
    </row>
    <row r="179" spans="1:6" s="302" customFormat="1" ht="36" x14ac:dyDescent="0.2">
      <c r="A179" s="280"/>
      <c r="B179" s="326" t="s">
        <v>619</v>
      </c>
      <c r="C179" s="278" t="s">
        <v>26</v>
      </c>
      <c r="D179" s="279">
        <v>1</v>
      </c>
      <c r="E179" s="301">
        <v>0</v>
      </c>
      <c r="F179" s="279">
        <f>D179*E179</f>
        <v>0</v>
      </c>
    </row>
    <row r="180" spans="1:6" s="302" customFormat="1" ht="48" x14ac:dyDescent="0.2">
      <c r="A180" s="280"/>
      <c r="B180" s="277" t="s">
        <v>627</v>
      </c>
      <c r="C180" s="278" t="s">
        <v>26</v>
      </c>
      <c r="D180" s="279">
        <v>1</v>
      </c>
      <c r="E180" s="301">
        <v>0</v>
      </c>
      <c r="F180" s="279">
        <f>D180*E180</f>
        <v>0</v>
      </c>
    </row>
    <row r="181" spans="1:6" s="302" customFormat="1" x14ac:dyDescent="0.2">
      <c r="A181" s="280"/>
      <c r="B181" s="326"/>
      <c r="C181" s="278"/>
      <c r="D181" s="279"/>
      <c r="E181" s="279"/>
      <c r="F181" s="279"/>
    </row>
    <row r="182" spans="1:6" s="302" customFormat="1" x14ac:dyDescent="0.2">
      <c r="A182" s="347" t="s">
        <v>628</v>
      </c>
      <c r="B182" s="372" t="s">
        <v>629</v>
      </c>
      <c r="C182" s="349"/>
      <c r="D182" s="350"/>
      <c r="E182" s="350"/>
      <c r="F182" s="350"/>
    </row>
    <row r="183" spans="1:6" s="302" customFormat="1" x14ac:dyDescent="0.2">
      <c r="A183" s="373"/>
      <c r="B183" s="374" t="s">
        <v>630</v>
      </c>
      <c r="C183" s="349" t="s">
        <v>12</v>
      </c>
      <c r="D183" s="350">
        <v>5</v>
      </c>
      <c r="E183" s="375">
        <v>0</v>
      </c>
      <c r="F183" s="350">
        <f>+D183*E183</f>
        <v>0</v>
      </c>
    </row>
    <row r="184" spans="1:6" s="302" customFormat="1" x14ac:dyDescent="0.2">
      <c r="A184" s="280"/>
      <c r="B184" s="326"/>
      <c r="C184" s="278"/>
      <c r="D184" s="279"/>
      <c r="E184" s="279"/>
      <c r="F184" s="279"/>
    </row>
    <row r="185" spans="1:6" s="302" customFormat="1" x14ac:dyDescent="0.2">
      <c r="A185" s="294" t="s">
        <v>631</v>
      </c>
      <c r="B185" s="327" t="s">
        <v>632</v>
      </c>
      <c r="C185" s="278"/>
      <c r="D185" s="279"/>
      <c r="E185" s="279"/>
      <c r="F185" s="279"/>
    </row>
    <row r="186" spans="1:6" s="302" customFormat="1" x14ac:dyDescent="0.2">
      <c r="A186" s="281"/>
      <c r="B186" s="65" t="s">
        <v>495</v>
      </c>
      <c r="C186" s="278"/>
      <c r="D186" s="279"/>
      <c r="E186" s="279"/>
      <c r="F186" s="279"/>
    </row>
    <row r="187" spans="1:6" s="302" customFormat="1" x14ac:dyDescent="0.2">
      <c r="A187" s="281"/>
      <c r="B187" s="65"/>
      <c r="C187" s="278"/>
      <c r="D187" s="279"/>
      <c r="E187" s="279"/>
      <c r="F187" s="279"/>
    </row>
    <row r="188" spans="1:6" s="302" customFormat="1" x14ac:dyDescent="0.2">
      <c r="A188" s="281"/>
      <c r="B188" s="277" t="s">
        <v>633</v>
      </c>
      <c r="C188" s="278" t="s">
        <v>12</v>
      </c>
      <c r="D188" s="279">
        <v>2</v>
      </c>
      <c r="E188" s="301">
        <v>0</v>
      </c>
      <c r="F188" s="279">
        <f t="shared" ref="F188:F195" si="1">D188*E188</f>
        <v>0</v>
      </c>
    </row>
    <row r="189" spans="1:6" s="302" customFormat="1" x14ac:dyDescent="0.2">
      <c r="A189" s="281"/>
      <c r="B189" s="277" t="s">
        <v>634</v>
      </c>
      <c r="C189" s="278" t="s">
        <v>22</v>
      </c>
      <c r="D189" s="279">
        <v>50</v>
      </c>
      <c r="E189" s="301">
        <v>0</v>
      </c>
      <c r="F189" s="279">
        <f>D189*E189</f>
        <v>0</v>
      </c>
    </row>
    <row r="190" spans="1:6" s="302" customFormat="1" ht="24" x14ac:dyDescent="0.2">
      <c r="A190" s="281"/>
      <c r="B190" s="277" t="s">
        <v>635</v>
      </c>
      <c r="C190" s="278" t="s">
        <v>12</v>
      </c>
      <c r="D190" s="279">
        <v>10</v>
      </c>
      <c r="E190" s="301">
        <v>0</v>
      </c>
      <c r="F190" s="279">
        <f>D190*E190</f>
        <v>0</v>
      </c>
    </row>
    <row r="191" spans="1:6" s="302" customFormat="1" x14ac:dyDescent="0.2">
      <c r="A191" s="281"/>
      <c r="B191" s="277" t="s">
        <v>636</v>
      </c>
      <c r="C191" s="278" t="s">
        <v>26</v>
      </c>
      <c r="D191" s="279">
        <v>1</v>
      </c>
      <c r="E191" s="301">
        <v>0</v>
      </c>
      <c r="F191" s="279">
        <f t="shared" si="1"/>
        <v>0</v>
      </c>
    </row>
    <row r="192" spans="1:6" x14ac:dyDescent="0.2">
      <c r="B192" s="277" t="s">
        <v>637</v>
      </c>
      <c r="C192" s="278" t="s">
        <v>26</v>
      </c>
      <c r="D192" s="279">
        <v>1</v>
      </c>
      <c r="E192" s="301">
        <v>0</v>
      </c>
      <c r="F192" s="279">
        <f t="shared" si="1"/>
        <v>0</v>
      </c>
    </row>
    <row r="193" spans="1:6" x14ac:dyDescent="0.2">
      <c r="B193" s="326" t="s">
        <v>618</v>
      </c>
      <c r="C193" s="278" t="s">
        <v>26</v>
      </c>
      <c r="D193" s="279">
        <v>1</v>
      </c>
      <c r="E193" s="301">
        <v>0</v>
      </c>
      <c r="F193" s="279">
        <f t="shared" si="1"/>
        <v>0</v>
      </c>
    </row>
    <row r="194" spans="1:6" x14ac:dyDescent="0.2">
      <c r="B194" s="277" t="s">
        <v>638</v>
      </c>
      <c r="C194" s="278" t="s">
        <v>26</v>
      </c>
      <c r="D194" s="279">
        <v>1</v>
      </c>
      <c r="E194" s="301">
        <v>0</v>
      </c>
      <c r="F194" s="279">
        <f t="shared" si="1"/>
        <v>0</v>
      </c>
    </row>
    <row r="195" spans="1:6" x14ac:dyDescent="0.2">
      <c r="B195" s="277" t="s">
        <v>639</v>
      </c>
      <c r="C195" s="278" t="s">
        <v>26</v>
      </c>
      <c r="D195" s="279">
        <v>2</v>
      </c>
      <c r="E195" s="301">
        <v>0</v>
      </c>
      <c r="F195" s="279">
        <f t="shared" si="1"/>
        <v>0</v>
      </c>
    </row>
    <row r="196" spans="1:6" x14ac:dyDescent="0.2">
      <c r="A196" s="280"/>
      <c r="B196" s="277" t="s">
        <v>640</v>
      </c>
      <c r="C196" s="278" t="s">
        <v>26</v>
      </c>
      <c r="D196" s="279">
        <v>1</v>
      </c>
      <c r="E196" s="301">
        <v>0</v>
      </c>
      <c r="F196" s="279">
        <f>D196*E196</f>
        <v>0</v>
      </c>
    </row>
    <row r="198" spans="1:6" ht="12.75" thickBot="1" x14ac:dyDescent="0.25">
      <c r="A198" s="295"/>
      <c r="B198" s="296" t="s">
        <v>400</v>
      </c>
      <c r="C198" s="311"/>
      <c r="D198" s="291"/>
      <c r="E198" s="291" t="s">
        <v>384</v>
      </c>
      <c r="F198" s="291">
        <f>SUM(F153:F197)</f>
        <v>0</v>
      </c>
    </row>
    <row r="199" spans="1:6" ht="12.75" thickTop="1" x14ac:dyDescent="0.2">
      <c r="A199" s="271"/>
      <c r="B199" s="271"/>
      <c r="C199" s="273"/>
      <c r="D199" s="270"/>
      <c r="E199" s="270"/>
      <c r="F199" s="270"/>
    </row>
    <row r="201" spans="1:6" s="285" customFormat="1" x14ac:dyDescent="0.2">
      <c r="A201" s="282" t="s">
        <v>402</v>
      </c>
      <c r="B201" s="282" t="s">
        <v>512</v>
      </c>
      <c r="C201" s="283"/>
      <c r="D201" s="284"/>
      <c r="E201" s="284"/>
      <c r="F201" s="284"/>
    </row>
    <row r="202" spans="1:6" x14ac:dyDescent="0.2">
      <c r="A202" s="286" t="s">
        <v>513</v>
      </c>
      <c r="B202" s="287" t="str">
        <f>B215</f>
        <v>Gradbena dela - HP</v>
      </c>
      <c r="C202" s="288"/>
      <c r="D202" s="288"/>
      <c r="E202" s="288"/>
      <c r="F202" s="288">
        <f>F215</f>
        <v>0</v>
      </c>
    </row>
    <row r="203" spans="1:6" x14ac:dyDescent="0.2">
      <c r="A203" s="286" t="s">
        <v>514</v>
      </c>
      <c r="B203" s="287" t="str">
        <f>B223</f>
        <v>Zemeljska dela - HP</v>
      </c>
      <c r="C203" s="288"/>
      <c r="D203" s="288"/>
      <c r="E203" s="288"/>
      <c r="F203" s="288">
        <f>F223</f>
        <v>0</v>
      </c>
    </row>
    <row r="204" spans="1:6" x14ac:dyDescent="0.2">
      <c r="A204" s="286" t="s">
        <v>515</v>
      </c>
      <c r="B204" s="287" t="str">
        <f>B236</f>
        <v>Montažna dela - HP</v>
      </c>
      <c r="C204" s="288"/>
      <c r="D204" s="288"/>
      <c r="E204" s="288"/>
      <c r="F204" s="288">
        <f>F236</f>
        <v>0</v>
      </c>
    </row>
    <row r="205" spans="1:6" x14ac:dyDescent="0.2">
      <c r="A205" s="286" t="s">
        <v>516</v>
      </c>
      <c r="B205" s="287" t="str">
        <f>B269</f>
        <v>Nabava materiala - HP</v>
      </c>
      <c r="C205" s="288"/>
      <c r="D205" s="288"/>
      <c r="E205" s="288"/>
      <c r="F205" s="288">
        <f>F269</f>
        <v>0</v>
      </c>
    </row>
    <row r="206" spans="1:6" s="285" customFormat="1" x14ac:dyDescent="0.2">
      <c r="A206" s="286" t="s">
        <v>517</v>
      </c>
      <c r="B206" s="287" t="str">
        <f>B275</f>
        <v>Zaključna dela - HP</v>
      </c>
      <c r="C206" s="288"/>
      <c r="D206" s="288"/>
      <c r="E206" s="288"/>
      <c r="F206" s="288">
        <f>F275</f>
        <v>0</v>
      </c>
    </row>
    <row r="207" spans="1:6" ht="12.75" thickBot="1" x14ac:dyDescent="0.25">
      <c r="A207" s="289"/>
      <c r="B207" s="290" t="s">
        <v>518</v>
      </c>
      <c r="C207" s="291"/>
      <c r="D207" s="291"/>
      <c r="E207" s="291"/>
      <c r="F207" s="291">
        <f>SUM(F202:F206)</f>
        <v>0</v>
      </c>
    </row>
    <row r="208" spans="1:6" ht="12.75" thickTop="1" x14ac:dyDescent="0.2">
      <c r="A208" s="286"/>
      <c r="B208" s="287"/>
      <c r="C208" s="288"/>
      <c r="D208" s="288"/>
      <c r="E208" s="288"/>
      <c r="F208" s="288"/>
    </row>
    <row r="209" spans="1:6" x14ac:dyDescent="0.2">
      <c r="A209" s="286"/>
      <c r="B209" s="287"/>
      <c r="C209" s="288"/>
      <c r="D209" s="288"/>
      <c r="E209" s="288"/>
      <c r="F209" s="288"/>
    </row>
    <row r="210" spans="1:6" x14ac:dyDescent="0.2">
      <c r="C210" s="292"/>
    </row>
    <row r="211" spans="1:6" x14ac:dyDescent="0.2">
      <c r="A211" s="293" t="s">
        <v>513</v>
      </c>
      <c r="B211" s="282" t="s">
        <v>519</v>
      </c>
      <c r="C211" s="283"/>
      <c r="D211" s="284"/>
      <c r="E211" s="284"/>
      <c r="F211" s="284"/>
    </row>
    <row r="212" spans="1:6" ht="60" x14ac:dyDescent="0.2">
      <c r="A212" s="294" t="s">
        <v>520</v>
      </c>
      <c r="B212" s="277" t="s">
        <v>521</v>
      </c>
      <c r="C212" s="278" t="s">
        <v>26</v>
      </c>
      <c r="D212" s="279">
        <v>2</v>
      </c>
      <c r="E212" s="301">
        <v>0</v>
      </c>
      <c r="F212" s="279">
        <f>D212*E212</f>
        <v>0</v>
      </c>
    </row>
    <row r="213" spans="1:6" ht="36" x14ac:dyDescent="0.2">
      <c r="A213" s="347" t="s">
        <v>522</v>
      </c>
      <c r="B213" s="348" t="s">
        <v>523</v>
      </c>
      <c r="C213" s="349" t="s">
        <v>12</v>
      </c>
      <c r="D213" s="350">
        <v>0</v>
      </c>
      <c r="E213" s="350"/>
      <c r="F213" s="350"/>
    </row>
    <row r="214" spans="1:6" ht="24" x14ac:dyDescent="0.2">
      <c r="A214" s="294" t="s">
        <v>524</v>
      </c>
      <c r="B214" s="277" t="s">
        <v>525</v>
      </c>
      <c r="C214" s="292" t="s">
        <v>375</v>
      </c>
      <c r="D214" s="279">
        <v>10</v>
      </c>
      <c r="E214" s="301">
        <v>0</v>
      </c>
      <c r="F214" s="279">
        <f>D214*E214</f>
        <v>0</v>
      </c>
    </row>
    <row r="215" spans="1:6" ht="12.75" thickBot="1" x14ac:dyDescent="0.25">
      <c r="A215" s="295"/>
      <c r="B215" s="296" t="s">
        <v>519</v>
      </c>
      <c r="C215" s="297"/>
      <c r="D215" s="291"/>
      <c r="E215" s="291" t="s">
        <v>384</v>
      </c>
      <c r="F215" s="291">
        <f>SUM(F212:F214)</f>
        <v>0</v>
      </c>
    </row>
    <row r="216" spans="1:6" s="285" customFormat="1" ht="12.75" thickTop="1" x14ac:dyDescent="0.2">
      <c r="A216" s="281"/>
      <c r="B216" s="281"/>
      <c r="C216" s="292"/>
      <c r="D216" s="279"/>
      <c r="E216" s="279"/>
      <c r="F216" s="279"/>
    </row>
    <row r="217" spans="1:6" x14ac:dyDescent="0.2">
      <c r="C217" s="292"/>
    </row>
    <row r="218" spans="1:6" x14ac:dyDescent="0.2">
      <c r="A218" s="293" t="s">
        <v>514</v>
      </c>
      <c r="B218" s="282" t="s">
        <v>526</v>
      </c>
      <c r="C218" s="283"/>
      <c r="D218" s="284"/>
      <c r="E218" s="284"/>
      <c r="F218" s="284"/>
    </row>
    <row r="219" spans="1:6" ht="132" x14ac:dyDescent="0.2">
      <c r="A219" s="294" t="s">
        <v>527</v>
      </c>
      <c r="B219" s="277" t="s">
        <v>528</v>
      </c>
      <c r="C219" s="278" t="s">
        <v>12</v>
      </c>
      <c r="D219" s="279">
        <v>10.6</v>
      </c>
      <c r="E219" s="301">
        <v>0</v>
      </c>
      <c r="F219" s="279">
        <f>D219*E219</f>
        <v>0</v>
      </c>
    </row>
    <row r="220" spans="1:6" x14ac:dyDescent="0.2">
      <c r="A220" s="294"/>
      <c r="B220" s="277"/>
    </row>
    <row r="221" spans="1:6" ht="132" x14ac:dyDescent="0.2">
      <c r="A221" s="294" t="s">
        <v>529</v>
      </c>
      <c r="B221" s="277" t="s">
        <v>530</v>
      </c>
      <c r="C221" s="278" t="s">
        <v>22</v>
      </c>
      <c r="D221" s="279">
        <v>10.6</v>
      </c>
      <c r="E221" s="301">
        <v>0</v>
      </c>
      <c r="F221" s="279">
        <f>D221*E221</f>
        <v>0</v>
      </c>
    </row>
    <row r="222" spans="1:6" ht="132" x14ac:dyDescent="0.2">
      <c r="A222" s="294" t="s">
        <v>531</v>
      </c>
      <c r="B222" s="277" t="s">
        <v>532</v>
      </c>
      <c r="C222" s="278" t="s">
        <v>21</v>
      </c>
      <c r="D222" s="279">
        <v>2.2000000000000002</v>
      </c>
      <c r="E222" s="301">
        <v>0</v>
      </c>
      <c r="F222" s="279">
        <f>D222*E222</f>
        <v>0</v>
      </c>
    </row>
    <row r="223" spans="1:6" ht="12.75" thickBot="1" x14ac:dyDescent="0.25">
      <c r="A223" s="295"/>
      <c r="B223" s="296" t="s">
        <v>526</v>
      </c>
      <c r="C223" s="297"/>
      <c r="D223" s="291"/>
      <c r="E223" s="291" t="s">
        <v>384</v>
      </c>
      <c r="F223" s="291">
        <f>SUM(F219:F222)</f>
        <v>0</v>
      </c>
    </row>
    <row r="224" spans="1:6" ht="12.75" thickTop="1" x14ac:dyDescent="0.2">
      <c r="C224" s="292"/>
    </row>
    <row r="225" spans="1:6" x14ac:dyDescent="0.2">
      <c r="C225" s="292"/>
    </row>
    <row r="226" spans="1:6" x14ac:dyDescent="0.2">
      <c r="A226" s="293" t="s">
        <v>515</v>
      </c>
      <c r="B226" s="282" t="s">
        <v>533</v>
      </c>
      <c r="C226" s="283"/>
      <c r="D226" s="284"/>
      <c r="E226" s="284"/>
      <c r="F226" s="284"/>
    </row>
    <row r="227" spans="1:6" ht="36" x14ac:dyDescent="0.2">
      <c r="A227" s="298" t="s">
        <v>534</v>
      </c>
      <c r="B227" s="277" t="s">
        <v>535</v>
      </c>
      <c r="C227" s="292" t="s">
        <v>12</v>
      </c>
      <c r="D227" s="279">
        <v>23.4</v>
      </c>
      <c r="E227" s="301">
        <v>0</v>
      </c>
      <c r="F227" s="279">
        <f t="shared" ref="F227:F235" si="2">D227*E227</f>
        <v>0</v>
      </c>
    </row>
    <row r="228" spans="1:6" ht="48" x14ac:dyDescent="0.2">
      <c r="A228" s="298" t="s">
        <v>536</v>
      </c>
      <c r="B228" s="277" t="s">
        <v>537</v>
      </c>
      <c r="C228" s="292" t="s">
        <v>12</v>
      </c>
      <c r="D228" s="279">
        <v>0</v>
      </c>
      <c r="E228" s="301">
        <v>0</v>
      </c>
      <c r="F228" s="279">
        <f t="shared" si="2"/>
        <v>0</v>
      </c>
    </row>
    <row r="229" spans="1:6" ht="48" x14ac:dyDescent="0.2">
      <c r="A229" s="298" t="s">
        <v>538</v>
      </c>
      <c r="B229" s="277" t="s">
        <v>539</v>
      </c>
      <c r="C229" s="292" t="s">
        <v>12</v>
      </c>
      <c r="D229" s="279">
        <v>0</v>
      </c>
      <c r="E229" s="301">
        <v>0</v>
      </c>
      <c r="F229" s="279">
        <f t="shared" si="2"/>
        <v>0</v>
      </c>
    </row>
    <row r="230" spans="1:6" ht="48" x14ac:dyDescent="0.2">
      <c r="A230" s="298" t="s">
        <v>540</v>
      </c>
      <c r="B230" s="277" t="s">
        <v>541</v>
      </c>
      <c r="C230" s="292" t="s">
        <v>22</v>
      </c>
      <c r="D230" s="279">
        <v>0</v>
      </c>
      <c r="E230" s="301">
        <v>0</v>
      </c>
      <c r="F230" s="279">
        <f t="shared" si="2"/>
        <v>0</v>
      </c>
    </row>
    <row r="231" spans="1:6" ht="48" x14ac:dyDescent="0.2">
      <c r="A231" s="298" t="s">
        <v>542</v>
      </c>
      <c r="B231" s="277" t="s">
        <v>641</v>
      </c>
      <c r="C231" s="292" t="s">
        <v>26</v>
      </c>
      <c r="D231" s="279">
        <v>2</v>
      </c>
      <c r="E231" s="301">
        <v>0</v>
      </c>
      <c r="F231" s="279">
        <f t="shared" si="2"/>
        <v>0</v>
      </c>
    </row>
    <row r="232" spans="1:6" ht="24" x14ac:dyDescent="0.2">
      <c r="A232" s="298" t="s">
        <v>544</v>
      </c>
      <c r="B232" s="277" t="s">
        <v>545</v>
      </c>
      <c r="C232" s="292" t="s">
        <v>26</v>
      </c>
      <c r="D232" s="279">
        <f>D231</f>
        <v>2</v>
      </c>
      <c r="E232" s="301">
        <v>0</v>
      </c>
      <c r="F232" s="279">
        <f t="shared" si="2"/>
        <v>0</v>
      </c>
    </row>
    <row r="233" spans="1:6" x14ac:dyDescent="0.2">
      <c r="A233" s="298" t="s">
        <v>546</v>
      </c>
      <c r="B233" s="277" t="s">
        <v>547</v>
      </c>
      <c r="C233" s="292" t="s">
        <v>26</v>
      </c>
      <c r="D233" s="279">
        <f>D232</f>
        <v>2</v>
      </c>
      <c r="E233" s="301">
        <v>0</v>
      </c>
      <c r="F233" s="279">
        <f t="shared" si="2"/>
        <v>0</v>
      </c>
    </row>
    <row r="234" spans="1:6" x14ac:dyDescent="0.2">
      <c r="A234" s="298" t="s">
        <v>548</v>
      </c>
      <c r="B234" s="281" t="s">
        <v>549</v>
      </c>
      <c r="C234" s="292" t="s">
        <v>12</v>
      </c>
      <c r="D234" s="279">
        <f>SUM(D227:D230)</f>
        <v>23.4</v>
      </c>
      <c r="E234" s="301">
        <v>0</v>
      </c>
      <c r="F234" s="279">
        <f t="shared" si="2"/>
        <v>0</v>
      </c>
    </row>
    <row r="235" spans="1:6" ht="24" x14ac:dyDescent="0.2">
      <c r="A235" s="298" t="s">
        <v>550</v>
      </c>
      <c r="B235" s="277" t="s">
        <v>551</v>
      </c>
      <c r="C235" s="292" t="s">
        <v>12</v>
      </c>
      <c r="D235" s="279">
        <f>D234</f>
        <v>23.4</v>
      </c>
      <c r="E235" s="301">
        <v>0</v>
      </c>
      <c r="F235" s="279">
        <f t="shared" si="2"/>
        <v>0</v>
      </c>
    </row>
    <row r="236" spans="1:6" ht="12.75" thickBot="1" x14ac:dyDescent="0.25">
      <c r="A236" s="295"/>
      <c r="B236" s="296" t="s">
        <v>533</v>
      </c>
      <c r="C236" s="297"/>
      <c r="D236" s="291"/>
      <c r="E236" s="291" t="s">
        <v>384</v>
      </c>
      <c r="F236" s="291">
        <f>SUM(F227:F235)</f>
        <v>0</v>
      </c>
    </row>
    <row r="237" spans="1:6" ht="12.75" thickTop="1" x14ac:dyDescent="0.2">
      <c r="C237" s="292"/>
    </row>
    <row r="238" spans="1:6" x14ac:dyDescent="0.2">
      <c r="C238" s="292"/>
    </row>
    <row r="239" spans="1:6" x14ac:dyDescent="0.2">
      <c r="A239" s="293" t="s">
        <v>516</v>
      </c>
      <c r="B239" s="282" t="s">
        <v>552</v>
      </c>
      <c r="C239" s="283"/>
      <c r="D239" s="284"/>
      <c r="E239" s="284"/>
      <c r="F239" s="284"/>
    </row>
    <row r="240" spans="1:6" x14ac:dyDescent="0.2">
      <c r="A240" s="298" t="s">
        <v>553</v>
      </c>
      <c r="B240" s="277" t="s">
        <v>554</v>
      </c>
      <c r="C240" s="292" t="s">
        <v>12</v>
      </c>
      <c r="D240" s="279">
        <f>D227</f>
        <v>23.4</v>
      </c>
      <c r="E240" s="301">
        <v>0</v>
      </c>
      <c r="F240" s="279">
        <f t="shared" ref="F240:F267" si="3">D240*E240</f>
        <v>0</v>
      </c>
    </row>
    <row r="241" spans="1:6" hidden="1" x14ac:dyDescent="0.2">
      <c r="A241" s="298" t="s">
        <v>555</v>
      </c>
      <c r="B241" s="277" t="s">
        <v>556</v>
      </c>
      <c r="C241" s="292" t="s">
        <v>12</v>
      </c>
      <c r="D241" s="279">
        <f>D228</f>
        <v>0</v>
      </c>
      <c r="E241" s="279">
        <v>2</v>
      </c>
      <c r="F241" s="279">
        <f t="shared" si="3"/>
        <v>0</v>
      </c>
    </row>
    <row r="242" spans="1:6" hidden="1" x14ac:dyDescent="0.2">
      <c r="A242" s="298" t="s">
        <v>557</v>
      </c>
      <c r="B242" s="277" t="s">
        <v>558</v>
      </c>
      <c r="C242" s="292" t="s">
        <v>12</v>
      </c>
      <c r="D242" s="279">
        <f>D229</f>
        <v>0</v>
      </c>
      <c r="E242" s="279">
        <v>3</v>
      </c>
      <c r="F242" s="279">
        <f t="shared" si="3"/>
        <v>0</v>
      </c>
    </row>
    <row r="243" spans="1:6" hidden="1" x14ac:dyDescent="0.2">
      <c r="A243" s="298" t="s">
        <v>559</v>
      </c>
      <c r="B243" s="277" t="s">
        <v>560</v>
      </c>
      <c r="C243" s="292" t="s">
        <v>22</v>
      </c>
      <c r="D243" s="279">
        <f>D230</f>
        <v>0</v>
      </c>
      <c r="E243" s="279">
        <v>10</v>
      </c>
      <c r="F243" s="279">
        <f t="shared" si="3"/>
        <v>0</v>
      </c>
    </row>
    <row r="244" spans="1:6" ht="24" x14ac:dyDescent="0.2">
      <c r="A244" s="298" t="s">
        <v>559</v>
      </c>
      <c r="B244" s="277" t="s">
        <v>561</v>
      </c>
      <c r="C244" s="292" t="s">
        <v>12</v>
      </c>
      <c r="D244" s="279">
        <v>23.4</v>
      </c>
      <c r="E244" s="301">
        <v>0</v>
      </c>
      <c r="F244" s="279">
        <f t="shared" si="3"/>
        <v>0</v>
      </c>
    </row>
    <row r="245" spans="1:6" ht="24" hidden="1" x14ac:dyDescent="0.2">
      <c r="A245" s="298" t="s">
        <v>562</v>
      </c>
      <c r="B245" s="277" t="s">
        <v>563</v>
      </c>
      <c r="C245" s="292" t="s">
        <v>12</v>
      </c>
      <c r="D245" s="279">
        <v>0</v>
      </c>
      <c r="E245" s="279">
        <v>7</v>
      </c>
      <c r="F245" s="279">
        <f t="shared" si="3"/>
        <v>0</v>
      </c>
    </row>
    <row r="246" spans="1:6" ht="24" hidden="1" x14ac:dyDescent="0.2">
      <c r="A246" s="298" t="s">
        <v>564</v>
      </c>
      <c r="B246" s="277" t="s">
        <v>565</v>
      </c>
      <c r="C246" s="292" t="s">
        <v>12</v>
      </c>
      <c r="D246" s="279">
        <v>0</v>
      </c>
      <c r="E246" s="279">
        <v>9</v>
      </c>
      <c r="F246" s="279">
        <f t="shared" si="3"/>
        <v>0</v>
      </c>
    </row>
    <row r="247" spans="1:6" ht="252" x14ac:dyDescent="0.2">
      <c r="A247" s="298" t="s">
        <v>566</v>
      </c>
      <c r="B247" s="277" t="s">
        <v>642</v>
      </c>
      <c r="C247" s="292" t="s">
        <v>26</v>
      </c>
      <c r="D247" s="279">
        <v>2</v>
      </c>
      <c r="E247" s="301">
        <v>0</v>
      </c>
      <c r="F247" s="279">
        <f t="shared" si="3"/>
        <v>0</v>
      </c>
    </row>
    <row r="248" spans="1:6" ht="264" hidden="1" x14ac:dyDescent="0.2">
      <c r="A248" s="298"/>
      <c r="B248" s="277" t="s">
        <v>643</v>
      </c>
      <c r="C248" s="292" t="s">
        <v>26</v>
      </c>
      <c r="D248" s="279">
        <v>0</v>
      </c>
      <c r="E248" s="301">
        <v>215</v>
      </c>
      <c r="F248" s="279">
        <f>D248*E248</f>
        <v>0</v>
      </c>
    </row>
    <row r="249" spans="1:6" ht="252" hidden="1" x14ac:dyDescent="0.2">
      <c r="A249" s="298" t="s">
        <v>569</v>
      </c>
      <c r="B249" s="277" t="s">
        <v>570</v>
      </c>
      <c r="C249" s="292" t="s">
        <v>26</v>
      </c>
      <c r="D249" s="279">
        <v>0</v>
      </c>
      <c r="E249" s="301">
        <v>225</v>
      </c>
      <c r="F249" s="279">
        <f t="shared" si="3"/>
        <v>0</v>
      </c>
    </row>
    <row r="250" spans="1:6" ht="252" hidden="1" x14ac:dyDescent="0.2">
      <c r="A250" s="298" t="s">
        <v>571</v>
      </c>
      <c r="B250" s="277" t="s">
        <v>572</v>
      </c>
      <c r="C250" s="292" t="s">
        <v>26</v>
      </c>
      <c r="D250" s="279">
        <v>0</v>
      </c>
      <c r="E250" s="301">
        <v>225</v>
      </c>
      <c r="F250" s="279">
        <f t="shared" si="3"/>
        <v>0</v>
      </c>
    </row>
    <row r="251" spans="1:6" x14ac:dyDescent="0.2">
      <c r="A251" s="298" t="s">
        <v>573</v>
      </c>
      <c r="B251" s="281" t="s">
        <v>574</v>
      </c>
      <c r="C251" s="292" t="s">
        <v>26</v>
      </c>
      <c r="D251" s="279">
        <v>2</v>
      </c>
      <c r="E251" s="301">
        <v>0</v>
      </c>
      <c r="F251" s="279">
        <f t="shared" si="3"/>
        <v>0</v>
      </c>
    </row>
    <row r="252" spans="1:6" hidden="1" x14ac:dyDescent="0.2">
      <c r="A252" s="298" t="s">
        <v>573</v>
      </c>
      <c r="B252" s="281" t="s">
        <v>575</v>
      </c>
      <c r="C252" s="292" t="s">
        <v>26</v>
      </c>
      <c r="D252" s="279">
        <v>0</v>
      </c>
      <c r="E252" s="301">
        <v>5.8</v>
      </c>
      <c r="F252" s="279">
        <f t="shared" si="3"/>
        <v>0</v>
      </c>
    </row>
    <row r="253" spans="1:6" hidden="1" x14ac:dyDescent="0.2">
      <c r="A253" s="298" t="s">
        <v>576</v>
      </c>
      <c r="B253" s="281" t="s">
        <v>577</v>
      </c>
      <c r="C253" s="292" t="s">
        <v>26</v>
      </c>
      <c r="D253" s="279">
        <v>0</v>
      </c>
      <c r="E253" s="301">
        <v>7.4</v>
      </c>
      <c r="F253" s="279">
        <f t="shared" si="3"/>
        <v>0</v>
      </c>
    </row>
    <row r="254" spans="1:6" hidden="1" x14ac:dyDescent="0.2">
      <c r="A254" s="298" t="s">
        <v>578</v>
      </c>
      <c r="B254" s="281" t="s">
        <v>579</v>
      </c>
      <c r="C254" s="292" t="s">
        <v>26</v>
      </c>
      <c r="D254" s="279">
        <v>0</v>
      </c>
      <c r="E254" s="301">
        <v>4</v>
      </c>
      <c r="F254" s="279">
        <f t="shared" si="3"/>
        <v>0</v>
      </c>
    </row>
    <row r="255" spans="1:6" hidden="1" x14ac:dyDescent="0.2">
      <c r="A255" s="298" t="s">
        <v>580</v>
      </c>
      <c r="B255" s="281" t="s">
        <v>581</v>
      </c>
      <c r="C255" s="292" t="s">
        <v>26</v>
      </c>
      <c r="D255" s="279">
        <v>0</v>
      </c>
      <c r="E255" s="301">
        <v>2.5</v>
      </c>
      <c r="F255" s="279">
        <f t="shared" si="3"/>
        <v>0</v>
      </c>
    </row>
    <row r="256" spans="1:6" hidden="1" x14ac:dyDescent="0.2">
      <c r="A256" s="298" t="s">
        <v>582</v>
      </c>
      <c r="B256" s="281" t="s">
        <v>583</v>
      </c>
      <c r="C256" s="292" t="s">
        <v>26</v>
      </c>
      <c r="D256" s="279">
        <v>0</v>
      </c>
      <c r="E256" s="301">
        <v>3</v>
      </c>
      <c r="F256" s="279">
        <f t="shared" si="3"/>
        <v>0</v>
      </c>
    </row>
    <row r="257" spans="1:6" x14ac:dyDescent="0.2">
      <c r="A257" s="298" t="s">
        <v>584</v>
      </c>
      <c r="B257" s="281" t="s">
        <v>585</v>
      </c>
      <c r="C257" s="292" t="s">
        <v>26</v>
      </c>
      <c r="D257" s="279">
        <v>4</v>
      </c>
      <c r="E257" s="301">
        <v>0</v>
      </c>
      <c r="F257" s="279">
        <f t="shared" si="3"/>
        <v>0</v>
      </c>
    </row>
    <row r="258" spans="1:6" x14ac:dyDescent="0.2">
      <c r="A258" s="298" t="s">
        <v>586</v>
      </c>
      <c r="B258" s="281" t="s">
        <v>587</v>
      </c>
      <c r="C258" s="292" t="s">
        <v>26</v>
      </c>
      <c r="D258" s="279">
        <v>2</v>
      </c>
      <c r="E258" s="301">
        <v>0</v>
      </c>
      <c r="F258" s="279">
        <f t="shared" si="3"/>
        <v>0</v>
      </c>
    </row>
    <row r="259" spans="1:6" x14ac:dyDescent="0.2">
      <c r="A259" s="298" t="s">
        <v>588</v>
      </c>
      <c r="B259" s="281" t="s">
        <v>589</v>
      </c>
      <c r="C259" s="292" t="s">
        <v>26</v>
      </c>
      <c r="D259" s="279">
        <v>2</v>
      </c>
      <c r="E259" s="301">
        <v>0</v>
      </c>
      <c r="F259" s="279">
        <f t="shared" si="3"/>
        <v>0</v>
      </c>
    </row>
    <row r="260" spans="1:6" x14ac:dyDescent="0.2">
      <c r="A260" s="298" t="s">
        <v>586</v>
      </c>
      <c r="B260" s="281" t="s">
        <v>590</v>
      </c>
      <c r="C260" s="292" t="s">
        <v>26</v>
      </c>
      <c r="D260" s="279">
        <v>2</v>
      </c>
      <c r="E260" s="301">
        <v>0</v>
      </c>
      <c r="F260" s="279">
        <f t="shared" si="3"/>
        <v>0</v>
      </c>
    </row>
    <row r="261" spans="1:6" x14ac:dyDescent="0.2">
      <c r="A261" s="298" t="s">
        <v>588</v>
      </c>
      <c r="B261" s="281" t="s">
        <v>591</v>
      </c>
      <c r="C261" s="292" t="s">
        <v>26</v>
      </c>
      <c r="D261" s="279">
        <v>2</v>
      </c>
      <c r="E261" s="301">
        <v>0</v>
      </c>
      <c r="F261" s="279">
        <f t="shared" si="3"/>
        <v>0</v>
      </c>
    </row>
    <row r="262" spans="1:6" hidden="1" x14ac:dyDescent="0.2">
      <c r="A262" s="298" t="s">
        <v>586</v>
      </c>
      <c r="B262" s="281" t="s">
        <v>592</v>
      </c>
      <c r="C262" s="292" t="s">
        <v>26</v>
      </c>
      <c r="D262" s="279">
        <v>0</v>
      </c>
      <c r="E262" s="301">
        <v>38</v>
      </c>
      <c r="F262" s="279">
        <f t="shared" si="3"/>
        <v>0</v>
      </c>
    </row>
    <row r="263" spans="1:6" hidden="1" x14ac:dyDescent="0.2">
      <c r="A263" s="298" t="s">
        <v>588</v>
      </c>
      <c r="B263" s="281" t="s">
        <v>593</v>
      </c>
      <c r="C263" s="292" t="s">
        <v>26</v>
      </c>
      <c r="D263" s="279">
        <v>0</v>
      </c>
      <c r="E263" s="301">
        <v>50</v>
      </c>
      <c r="F263" s="279">
        <f t="shared" si="3"/>
        <v>0</v>
      </c>
    </row>
    <row r="264" spans="1:6" ht="24" x14ac:dyDescent="0.2">
      <c r="A264" s="298" t="s">
        <v>594</v>
      </c>
      <c r="B264" s="277" t="s">
        <v>595</v>
      </c>
      <c r="C264" s="292" t="s">
        <v>26</v>
      </c>
      <c r="D264" s="279">
        <v>2</v>
      </c>
      <c r="E264" s="301">
        <v>0</v>
      </c>
      <c r="F264" s="279">
        <f t="shared" si="3"/>
        <v>0</v>
      </c>
    </row>
    <row r="265" spans="1:6" ht="24" hidden="1" x14ac:dyDescent="0.2">
      <c r="A265" s="298" t="s">
        <v>596</v>
      </c>
      <c r="B265" s="277" t="s">
        <v>597</v>
      </c>
      <c r="C265" s="292" t="s">
        <v>26</v>
      </c>
      <c r="D265" s="279">
        <v>0</v>
      </c>
      <c r="E265" s="279">
        <v>50</v>
      </c>
      <c r="F265" s="279">
        <f t="shared" si="3"/>
        <v>0</v>
      </c>
    </row>
    <row r="266" spans="1:6" ht="24" hidden="1" x14ac:dyDescent="0.2">
      <c r="A266" s="298" t="s">
        <v>598</v>
      </c>
      <c r="B266" s="277" t="s">
        <v>599</v>
      </c>
      <c r="C266" s="292" t="s">
        <v>26</v>
      </c>
      <c r="D266" s="279">
        <v>0</v>
      </c>
      <c r="E266" s="279">
        <v>90</v>
      </c>
      <c r="F266" s="279">
        <f t="shared" si="3"/>
        <v>0</v>
      </c>
    </row>
    <row r="267" spans="1:6" ht="24" hidden="1" x14ac:dyDescent="0.2">
      <c r="A267" s="298" t="s">
        <v>598</v>
      </c>
      <c r="B267" s="277" t="s">
        <v>600</v>
      </c>
      <c r="C267" s="292" t="s">
        <v>26</v>
      </c>
      <c r="D267" s="279">
        <v>0</v>
      </c>
      <c r="E267" s="279">
        <v>100</v>
      </c>
      <c r="F267" s="279">
        <f t="shared" si="3"/>
        <v>0</v>
      </c>
    </row>
    <row r="268" spans="1:6" ht="24" x14ac:dyDescent="0.2">
      <c r="A268" s="298" t="s">
        <v>598</v>
      </c>
      <c r="B268" s="277" t="s">
        <v>601</v>
      </c>
      <c r="C268" s="292" t="s">
        <v>602</v>
      </c>
      <c r="D268" s="279">
        <v>5</v>
      </c>
      <c r="F268" s="270">
        <f>ROUNDUP(SUM(F240:F265)*D268%,-1)</f>
        <v>0</v>
      </c>
    </row>
    <row r="269" spans="1:6" ht="12.75" thickBot="1" x14ac:dyDescent="0.25">
      <c r="A269" s="295"/>
      <c r="B269" s="296" t="s">
        <v>552</v>
      </c>
      <c r="C269" s="297"/>
      <c r="D269" s="291"/>
      <c r="E269" s="291" t="s">
        <v>384</v>
      </c>
      <c r="F269" s="291">
        <f>SUM(F240:F268)</f>
        <v>0</v>
      </c>
    </row>
    <row r="270" spans="1:6" ht="12.75" thickTop="1" x14ac:dyDescent="0.2">
      <c r="C270" s="292"/>
    </row>
    <row r="271" spans="1:6" x14ac:dyDescent="0.2">
      <c r="C271" s="292"/>
    </row>
    <row r="272" spans="1:6" x14ac:dyDescent="0.2">
      <c r="A272" s="293" t="s">
        <v>517</v>
      </c>
      <c r="B272" s="282" t="s">
        <v>603</v>
      </c>
      <c r="C272" s="283"/>
      <c r="D272" s="284"/>
      <c r="E272" s="284"/>
      <c r="F272" s="284"/>
    </row>
    <row r="273" spans="1:6" ht="24" x14ac:dyDescent="0.2">
      <c r="A273" s="294" t="s">
        <v>604</v>
      </c>
      <c r="B273" s="277" t="s">
        <v>449</v>
      </c>
      <c r="C273" s="292" t="s">
        <v>22</v>
      </c>
      <c r="D273" s="279">
        <f>D235*4</f>
        <v>93.6</v>
      </c>
      <c r="E273" s="301">
        <v>0</v>
      </c>
      <c r="F273" s="279">
        <f>D273*E273</f>
        <v>0</v>
      </c>
    </row>
    <row r="274" spans="1:6" ht="48" x14ac:dyDescent="0.2">
      <c r="A274" s="294" t="s">
        <v>605</v>
      </c>
      <c r="B274" s="277" t="s">
        <v>606</v>
      </c>
      <c r="C274" s="292" t="s">
        <v>35</v>
      </c>
      <c r="D274" s="279">
        <f>D231</f>
        <v>2</v>
      </c>
      <c r="E274" s="301">
        <v>0</v>
      </c>
      <c r="F274" s="279">
        <f>D274*E274</f>
        <v>0</v>
      </c>
    </row>
    <row r="275" spans="1:6" ht="12.75" thickBot="1" x14ac:dyDescent="0.25">
      <c r="A275" s="295"/>
      <c r="B275" s="296" t="s">
        <v>603</v>
      </c>
      <c r="C275" s="297"/>
      <c r="D275" s="291"/>
      <c r="E275" s="291" t="s">
        <v>384</v>
      </c>
      <c r="F275" s="291">
        <f>SUM(F273:F274)</f>
        <v>0</v>
      </c>
    </row>
    <row r="276" spans="1:6" ht="12.75" thickTop="1" x14ac:dyDescent="0.2">
      <c r="C276" s="292"/>
    </row>
  </sheetData>
  <sheetProtection algorithmName="SHA-512" hashValue="TrnTFoyuJgkEhRvfOL75tqmFVt/Am8eX/jVA9zrucKW/Qx6hUJ9rCf5RHgPOjDTAqHpyVPWFSmymGC/weNuHgw==" saltValue="3I7Z4W8ZQPjVgnrxizmH2A==" spinCount="100000" sheet="1"/>
  <mergeCells count="8">
    <mergeCell ref="E32:F32"/>
    <mergeCell ref="E34:F34"/>
    <mergeCell ref="E19:F19"/>
    <mergeCell ref="E21:F21"/>
    <mergeCell ref="E23:F23"/>
    <mergeCell ref="E25:F25"/>
    <mergeCell ref="E27:F27"/>
    <mergeCell ref="E29:F29"/>
  </mergeCells>
  <pageMargins left="1.1811023622047245" right="0.74803149606299213" top="0.98425196850393704" bottom="0.98425196850393704" header="0.51181102362204722" footer="0.51181102362204722"/>
  <pageSetup paperSize="9" orientation="portrait" r:id="rId1"/>
  <headerFooter>
    <oddHeader>&amp;L&amp;"Arial,Krepko"&amp;12 2.4.4  Popis del&amp;R&amp;6&amp;G</oddHeader>
    <oddFooter>&amp;L&amp;"Frutiger,Normal"&amp;8&amp;F&amp;C&amp;"Frutiger,Normal"&amp;8&amp;A&amp;R&amp;"Frutiger,Normal"&amp;8Stran &amp;P</oddFooter>
  </headerFooter>
  <rowBreaks count="3" manualBreakCount="3">
    <brk id="36" max="5" man="1"/>
    <brk id="144" max="5" man="1"/>
    <brk id="158" max="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R32"/>
  <sheetViews>
    <sheetView view="pageBreakPreview" zoomScaleNormal="100" zoomScaleSheetLayoutView="100" workbookViewId="0">
      <selection activeCell="O11" sqref="O11"/>
    </sheetView>
  </sheetViews>
  <sheetFormatPr defaultRowHeight="12" x14ac:dyDescent="0.2"/>
  <cols>
    <col min="1" max="1" width="7.28515625" style="119" bestFit="1" customWidth="1"/>
    <col min="2" max="2" width="12.7109375" style="119" customWidth="1"/>
    <col min="3" max="3" width="13.7109375" style="119" bestFit="1" customWidth="1"/>
    <col min="4" max="4" width="8.7109375" style="119" bestFit="1" customWidth="1"/>
    <col min="5" max="5" width="10.85546875" style="119" bestFit="1" customWidth="1"/>
    <col min="6" max="6" width="7" style="119" bestFit="1" customWidth="1"/>
    <col min="7" max="7" width="15.28515625" style="119" customWidth="1"/>
    <col min="8" max="8" width="14.85546875" style="119" bestFit="1" customWidth="1"/>
    <col min="9" max="9" width="24.42578125" style="119" customWidth="1"/>
    <col min="10" max="17" width="6.7109375" style="119" customWidth="1"/>
    <col min="18" max="256" width="9.140625" style="119"/>
    <col min="257" max="257" width="7.28515625" style="119" bestFit="1" customWidth="1"/>
    <col min="258" max="258" width="12.7109375" style="119" customWidth="1"/>
    <col min="259" max="259" width="13.7109375" style="119" bestFit="1" customWidth="1"/>
    <col min="260" max="260" width="8.7109375" style="119" bestFit="1" customWidth="1"/>
    <col min="261" max="261" width="10.85546875" style="119" bestFit="1" customWidth="1"/>
    <col min="262" max="262" width="7" style="119" bestFit="1" customWidth="1"/>
    <col min="263" max="263" width="15.28515625" style="119" customWidth="1"/>
    <col min="264" max="264" width="14.85546875" style="119" bestFit="1" customWidth="1"/>
    <col min="265" max="265" width="24.42578125" style="119" customWidth="1"/>
    <col min="266" max="273" width="6.7109375" style="119" customWidth="1"/>
    <col min="274" max="512" width="9.140625" style="119"/>
    <col min="513" max="513" width="7.28515625" style="119" bestFit="1" customWidth="1"/>
    <col min="514" max="514" width="12.7109375" style="119" customWidth="1"/>
    <col min="515" max="515" width="13.7109375" style="119" bestFit="1" customWidth="1"/>
    <col min="516" max="516" width="8.7109375" style="119" bestFit="1" customWidth="1"/>
    <col min="517" max="517" width="10.85546875" style="119" bestFit="1" customWidth="1"/>
    <col min="518" max="518" width="7" style="119" bestFit="1" customWidth="1"/>
    <col min="519" max="519" width="15.28515625" style="119" customWidth="1"/>
    <col min="520" max="520" width="14.85546875" style="119" bestFit="1" customWidth="1"/>
    <col min="521" max="521" width="24.42578125" style="119" customWidth="1"/>
    <col min="522" max="529" width="6.7109375" style="119" customWidth="1"/>
    <col min="530" max="768" width="9.140625" style="119"/>
    <col min="769" max="769" width="7.28515625" style="119" bestFit="1" customWidth="1"/>
    <col min="770" max="770" width="12.7109375" style="119" customWidth="1"/>
    <col min="771" max="771" width="13.7109375" style="119" bestFit="1" customWidth="1"/>
    <col min="772" max="772" width="8.7109375" style="119" bestFit="1" customWidth="1"/>
    <col min="773" max="773" width="10.85546875" style="119" bestFit="1" customWidth="1"/>
    <col min="774" max="774" width="7" style="119" bestFit="1" customWidth="1"/>
    <col min="775" max="775" width="15.28515625" style="119" customWidth="1"/>
    <col min="776" max="776" width="14.85546875" style="119" bestFit="1" customWidth="1"/>
    <col min="777" max="777" width="24.42578125" style="119" customWidth="1"/>
    <col min="778" max="785" width="6.7109375" style="119" customWidth="1"/>
    <col min="786" max="1024" width="9.140625" style="119"/>
    <col min="1025" max="1025" width="7.28515625" style="119" bestFit="1" customWidth="1"/>
    <col min="1026" max="1026" width="12.7109375" style="119" customWidth="1"/>
    <col min="1027" max="1027" width="13.7109375" style="119" bestFit="1" customWidth="1"/>
    <col min="1028" max="1028" width="8.7109375" style="119" bestFit="1" customWidth="1"/>
    <col min="1029" max="1029" width="10.85546875" style="119" bestFit="1" customWidth="1"/>
    <col min="1030" max="1030" width="7" style="119" bestFit="1" customWidth="1"/>
    <col min="1031" max="1031" width="15.28515625" style="119" customWidth="1"/>
    <col min="1032" max="1032" width="14.85546875" style="119" bestFit="1" customWidth="1"/>
    <col min="1033" max="1033" width="24.42578125" style="119" customWidth="1"/>
    <col min="1034" max="1041" width="6.7109375" style="119" customWidth="1"/>
    <col min="1042" max="1280" width="9.140625" style="119"/>
    <col min="1281" max="1281" width="7.28515625" style="119" bestFit="1" customWidth="1"/>
    <col min="1282" max="1282" width="12.7109375" style="119" customWidth="1"/>
    <col min="1283" max="1283" width="13.7109375" style="119" bestFit="1" customWidth="1"/>
    <col min="1284" max="1284" width="8.7109375" style="119" bestFit="1" customWidth="1"/>
    <col min="1285" max="1285" width="10.85546875" style="119" bestFit="1" customWidth="1"/>
    <col min="1286" max="1286" width="7" style="119" bestFit="1" customWidth="1"/>
    <col min="1287" max="1287" width="15.28515625" style="119" customWidth="1"/>
    <col min="1288" max="1288" width="14.85546875" style="119" bestFit="1" customWidth="1"/>
    <col min="1289" max="1289" width="24.42578125" style="119" customWidth="1"/>
    <col min="1290" max="1297" width="6.7109375" style="119" customWidth="1"/>
    <col min="1298" max="1536" width="9.140625" style="119"/>
    <col min="1537" max="1537" width="7.28515625" style="119" bestFit="1" customWidth="1"/>
    <col min="1538" max="1538" width="12.7109375" style="119" customWidth="1"/>
    <col min="1539" max="1539" width="13.7109375" style="119" bestFit="1" customWidth="1"/>
    <col min="1540" max="1540" width="8.7109375" style="119" bestFit="1" customWidth="1"/>
    <col min="1541" max="1541" width="10.85546875" style="119" bestFit="1" customWidth="1"/>
    <col min="1542" max="1542" width="7" style="119" bestFit="1" customWidth="1"/>
    <col min="1543" max="1543" width="15.28515625" style="119" customWidth="1"/>
    <col min="1544" max="1544" width="14.85546875" style="119" bestFit="1" customWidth="1"/>
    <col min="1545" max="1545" width="24.42578125" style="119" customWidth="1"/>
    <col min="1546" max="1553" width="6.7109375" style="119" customWidth="1"/>
    <col min="1554" max="1792" width="9.140625" style="119"/>
    <col min="1793" max="1793" width="7.28515625" style="119" bestFit="1" customWidth="1"/>
    <col min="1794" max="1794" width="12.7109375" style="119" customWidth="1"/>
    <col min="1795" max="1795" width="13.7109375" style="119" bestFit="1" customWidth="1"/>
    <col min="1796" max="1796" width="8.7109375" style="119" bestFit="1" customWidth="1"/>
    <col min="1797" max="1797" width="10.85546875" style="119" bestFit="1" customWidth="1"/>
    <col min="1798" max="1798" width="7" style="119" bestFit="1" customWidth="1"/>
    <col min="1799" max="1799" width="15.28515625" style="119" customWidth="1"/>
    <col min="1800" max="1800" width="14.85546875" style="119" bestFit="1" customWidth="1"/>
    <col min="1801" max="1801" width="24.42578125" style="119" customWidth="1"/>
    <col min="1802" max="1809" width="6.7109375" style="119" customWidth="1"/>
    <col min="1810" max="2048" width="9.140625" style="119"/>
    <col min="2049" max="2049" width="7.28515625" style="119" bestFit="1" customWidth="1"/>
    <col min="2050" max="2050" width="12.7109375" style="119" customWidth="1"/>
    <col min="2051" max="2051" width="13.7109375" style="119" bestFit="1" customWidth="1"/>
    <col min="2052" max="2052" width="8.7109375" style="119" bestFit="1" customWidth="1"/>
    <col min="2053" max="2053" width="10.85546875" style="119" bestFit="1" customWidth="1"/>
    <col min="2054" max="2054" width="7" style="119" bestFit="1" customWidth="1"/>
    <col min="2055" max="2055" width="15.28515625" style="119" customWidth="1"/>
    <col min="2056" max="2056" width="14.85546875" style="119" bestFit="1" customWidth="1"/>
    <col min="2057" max="2057" width="24.42578125" style="119" customWidth="1"/>
    <col min="2058" max="2065" width="6.7109375" style="119" customWidth="1"/>
    <col min="2066" max="2304" width="9.140625" style="119"/>
    <col min="2305" max="2305" width="7.28515625" style="119" bestFit="1" customWidth="1"/>
    <col min="2306" max="2306" width="12.7109375" style="119" customWidth="1"/>
    <col min="2307" max="2307" width="13.7109375" style="119" bestFit="1" customWidth="1"/>
    <col min="2308" max="2308" width="8.7109375" style="119" bestFit="1" customWidth="1"/>
    <col min="2309" max="2309" width="10.85546875" style="119" bestFit="1" customWidth="1"/>
    <col min="2310" max="2310" width="7" style="119" bestFit="1" customWidth="1"/>
    <col min="2311" max="2311" width="15.28515625" style="119" customWidth="1"/>
    <col min="2312" max="2312" width="14.85546875" style="119" bestFit="1" customWidth="1"/>
    <col min="2313" max="2313" width="24.42578125" style="119" customWidth="1"/>
    <col min="2314" max="2321" width="6.7109375" style="119" customWidth="1"/>
    <col min="2322" max="2560" width="9.140625" style="119"/>
    <col min="2561" max="2561" width="7.28515625" style="119" bestFit="1" customWidth="1"/>
    <col min="2562" max="2562" width="12.7109375" style="119" customWidth="1"/>
    <col min="2563" max="2563" width="13.7109375" style="119" bestFit="1" customWidth="1"/>
    <col min="2564" max="2564" width="8.7109375" style="119" bestFit="1" customWidth="1"/>
    <col min="2565" max="2565" width="10.85546875" style="119" bestFit="1" customWidth="1"/>
    <col min="2566" max="2566" width="7" style="119" bestFit="1" customWidth="1"/>
    <col min="2567" max="2567" width="15.28515625" style="119" customWidth="1"/>
    <col min="2568" max="2568" width="14.85546875" style="119" bestFit="1" customWidth="1"/>
    <col min="2569" max="2569" width="24.42578125" style="119" customWidth="1"/>
    <col min="2570" max="2577" width="6.7109375" style="119" customWidth="1"/>
    <col min="2578" max="2816" width="9.140625" style="119"/>
    <col min="2817" max="2817" width="7.28515625" style="119" bestFit="1" customWidth="1"/>
    <col min="2818" max="2818" width="12.7109375" style="119" customWidth="1"/>
    <col min="2819" max="2819" width="13.7109375" style="119" bestFit="1" customWidth="1"/>
    <col min="2820" max="2820" width="8.7109375" style="119" bestFit="1" customWidth="1"/>
    <col min="2821" max="2821" width="10.85546875" style="119" bestFit="1" customWidth="1"/>
    <col min="2822" max="2822" width="7" style="119" bestFit="1" customWidth="1"/>
    <col min="2823" max="2823" width="15.28515625" style="119" customWidth="1"/>
    <col min="2824" max="2824" width="14.85546875" style="119" bestFit="1" customWidth="1"/>
    <col min="2825" max="2825" width="24.42578125" style="119" customWidth="1"/>
    <col min="2826" max="2833" width="6.7109375" style="119" customWidth="1"/>
    <col min="2834" max="3072" width="9.140625" style="119"/>
    <col min="3073" max="3073" width="7.28515625" style="119" bestFit="1" customWidth="1"/>
    <col min="3074" max="3074" width="12.7109375" style="119" customWidth="1"/>
    <col min="3075" max="3075" width="13.7109375" style="119" bestFit="1" customWidth="1"/>
    <col min="3076" max="3076" width="8.7109375" style="119" bestFit="1" customWidth="1"/>
    <col min="3077" max="3077" width="10.85546875" style="119" bestFit="1" customWidth="1"/>
    <col min="3078" max="3078" width="7" style="119" bestFit="1" customWidth="1"/>
    <col min="3079" max="3079" width="15.28515625" style="119" customWidth="1"/>
    <col min="3080" max="3080" width="14.85546875" style="119" bestFit="1" customWidth="1"/>
    <col min="3081" max="3081" width="24.42578125" style="119" customWidth="1"/>
    <col min="3082" max="3089" width="6.7109375" style="119" customWidth="1"/>
    <col min="3090" max="3328" width="9.140625" style="119"/>
    <col min="3329" max="3329" width="7.28515625" style="119" bestFit="1" customWidth="1"/>
    <col min="3330" max="3330" width="12.7109375" style="119" customWidth="1"/>
    <col min="3331" max="3331" width="13.7109375" style="119" bestFit="1" customWidth="1"/>
    <col min="3332" max="3332" width="8.7109375" style="119" bestFit="1" customWidth="1"/>
    <col min="3333" max="3333" width="10.85546875" style="119" bestFit="1" customWidth="1"/>
    <col min="3334" max="3334" width="7" style="119" bestFit="1" customWidth="1"/>
    <col min="3335" max="3335" width="15.28515625" style="119" customWidth="1"/>
    <col min="3336" max="3336" width="14.85546875" style="119" bestFit="1" customWidth="1"/>
    <col min="3337" max="3337" width="24.42578125" style="119" customWidth="1"/>
    <col min="3338" max="3345" width="6.7109375" style="119" customWidth="1"/>
    <col min="3346" max="3584" width="9.140625" style="119"/>
    <col min="3585" max="3585" width="7.28515625" style="119" bestFit="1" customWidth="1"/>
    <col min="3586" max="3586" width="12.7109375" style="119" customWidth="1"/>
    <col min="3587" max="3587" width="13.7109375" style="119" bestFit="1" customWidth="1"/>
    <col min="3588" max="3588" width="8.7109375" style="119" bestFit="1" customWidth="1"/>
    <col min="3589" max="3589" width="10.85546875" style="119" bestFit="1" customWidth="1"/>
    <col min="3590" max="3590" width="7" style="119" bestFit="1" customWidth="1"/>
    <col min="3591" max="3591" width="15.28515625" style="119" customWidth="1"/>
    <col min="3592" max="3592" width="14.85546875" style="119" bestFit="1" customWidth="1"/>
    <col min="3593" max="3593" width="24.42578125" style="119" customWidth="1"/>
    <col min="3594" max="3601" width="6.7109375" style="119" customWidth="1"/>
    <col min="3602" max="3840" width="9.140625" style="119"/>
    <col min="3841" max="3841" width="7.28515625" style="119" bestFit="1" customWidth="1"/>
    <col min="3842" max="3842" width="12.7109375" style="119" customWidth="1"/>
    <col min="3843" max="3843" width="13.7109375" style="119" bestFit="1" customWidth="1"/>
    <col min="3844" max="3844" width="8.7109375" style="119" bestFit="1" customWidth="1"/>
    <col min="3845" max="3845" width="10.85546875" style="119" bestFit="1" customWidth="1"/>
    <col min="3846" max="3846" width="7" style="119" bestFit="1" customWidth="1"/>
    <col min="3847" max="3847" width="15.28515625" style="119" customWidth="1"/>
    <col min="3848" max="3848" width="14.85546875" style="119" bestFit="1" customWidth="1"/>
    <col min="3849" max="3849" width="24.42578125" style="119" customWidth="1"/>
    <col min="3850" max="3857" width="6.7109375" style="119" customWidth="1"/>
    <col min="3858" max="4096" width="9.140625" style="119"/>
    <col min="4097" max="4097" width="7.28515625" style="119" bestFit="1" customWidth="1"/>
    <col min="4098" max="4098" width="12.7109375" style="119" customWidth="1"/>
    <col min="4099" max="4099" width="13.7109375" style="119" bestFit="1" customWidth="1"/>
    <col min="4100" max="4100" width="8.7109375" style="119" bestFit="1" customWidth="1"/>
    <col min="4101" max="4101" width="10.85546875" style="119" bestFit="1" customWidth="1"/>
    <col min="4102" max="4102" width="7" style="119" bestFit="1" customWidth="1"/>
    <col min="4103" max="4103" width="15.28515625" style="119" customWidth="1"/>
    <col min="4104" max="4104" width="14.85546875" style="119" bestFit="1" customWidth="1"/>
    <col min="4105" max="4105" width="24.42578125" style="119" customWidth="1"/>
    <col min="4106" max="4113" width="6.7109375" style="119" customWidth="1"/>
    <col min="4114" max="4352" width="9.140625" style="119"/>
    <col min="4353" max="4353" width="7.28515625" style="119" bestFit="1" customWidth="1"/>
    <col min="4354" max="4354" width="12.7109375" style="119" customWidth="1"/>
    <col min="4355" max="4355" width="13.7109375" style="119" bestFit="1" customWidth="1"/>
    <col min="4356" max="4356" width="8.7109375" style="119" bestFit="1" customWidth="1"/>
    <col min="4357" max="4357" width="10.85546875" style="119" bestFit="1" customWidth="1"/>
    <col min="4358" max="4358" width="7" style="119" bestFit="1" customWidth="1"/>
    <col min="4359" max="4359" width="15.28515625" style="119" customWidth="1"/>
    <col min="4360" max="4360" width="14.85546875" style="119" bestFit="1" customWidth="1"/>
    <col min="4361" max="4361" width="24.42578125" style="119" customWidth="1"/>
    <col min="4362" max="4369" width="6.7109375" style="119" customWidth="1"/>
    <col min="4370" max="4608" width="9.140625" style="119"/>
    <col min="4609" max="4609" width="7.28515625" style="119" bestFit="1" customWidth="1"/>
    <col min="4610" max="4610" width="12.7109375" style="119" customWidth="1"/>
    <col min="4611" max="4611" width="13.7109375" style="119" bestFit="1" customWidth="1"/>
    <col min="4612" max="4612" width="8.7109375" style="119" bestFit="1" customWidth="1"/>
    <col min="4613" max="4613" width="10.85546875" style="119" bestFit="1" customWidth="1"/>
    <col min="4614" max="4614" width="7" style="119" bestFit="1" customWidth="1"/>
    <col min="4615" max="4615" width="15.28515625" style="119" customWidth="1"/>
    <col min="4616" max="4616" width="14.85546875" style="119" bestFit="1" customWidth="1"/>
    <col min="4617" max="4617" width="24.42578125" style="119" customWidth="1"/>
    <col min="4618" max="4625" width="6.7109375" style="119" customWidth="1"/>
    <col min="4626" max="4864" width="9.140625" style="119"/>
    <col min="4865" max="4865" width="7.28515625" style="119" bestFit="1" customWidth="1"/>
    <col min="4866" max="4866" width="12.7109375" style="119" customWidth="1"/>
    <col min="4867" max="4867" width="13.7109375" style="119" bestFit="1" customWidth="1"/>
    <col min="4868" max="4868" width="8.7109375" style="119" bestFit="1" customWidth="1"/>
    <col min="4869" max="4869" width="10.85546875" style="119" bestFit="1" customWidth="1"/>
    <col min="4870" max="4870" width="7" style="119" bestFit="1" customWidth="1"/>
    <col min="4871" max="4871" width="15.28515625" style="119" customWidth="1"/>
    <col min="4872" max="4872" width="14.85546875" style="119" bestFit="1" customWidth="1"/>
    <col min="4873" max="4873" width="24.42578125" style="119" customWidth="1"/>
    <col min="4874" max="4881" width="6.7109375" style="119" customWidth="1"/>
    <col min="4882" max="5120" width="9.140625" style="119"/>
    <col min="5121" max="5121" width="7.28515625" style="119" bestFit="1" customWidth="1"/>
    <col min="5122" max="5122" width="12.7109375" style="119" customWidth="1"/>
    <col min="5123" max="5123" width="13.7109375" style="119" bestFit="1" customWidth="1"/>
    <col min="5124" max="5124" width="8.7109375" style="119" bestFit="1" customWidth="1"/>
    <col min="5125" max="5125" width="10.85546875" style="119" bestFit="1" customWidth="1"/>
    <col min="5126" max="5126" width="7" style="119" bestFit="1" customWidth="1"/>
    <col min="5127" max="5127" width="15.28515625" style="119" customWidth="1"/>
    <col min="5128" max="5128" width="14.85546875" style="119" bestFit="1" customWidth="1"/>
    <col min="5129" max="5129" width="24.42578125" style="119" customWidth="1"/>
    <col min="5130" max="5137" width="6.7109375" style="119" customWidth="1"/>
    <col min="5138" max="5376" width="9.140625" style="119"/>
    <col min="5377" max="5377" width="7.28515625" style="119" bestFit="1" customWidth="1"/>
    <col min="5378" max="5378" width="12.7109375" style="119" customWidth="1"/>
    <col min="5379" max="5379" width="13.7109375" style="119" bestFit="1" customWidth="1"/>
    <col min="5380" max="5380" width="8.7109375" style="119" bestFit="1" customWidth="1"/>
    <col min="5381" max="5381" width="10.85546875" style="119" bestFit="1" customWidth="1"/>
    <col min="5382" max="5382" width="7" style="119" bestFit="1" customWidth="1"/>
    <col min="5383" max="5383" width="15.28515625" style="119" customWidth="1"/>
    <col min="5384" max="5384" width="14.85546875" style="119" bestFit="1" customWidth="1"/>
    <col min="5385" max="5385" width="24.42578125" style="119" customWidth="1"/>
    <col min="5386" max="5393" width="6.7109375" style="119" customWidth="1"/>
    <col min="5394" max="5632" width="9.140625" style="119"/>
    <col min="5633" max="5633" width="7.28515625" style="119" bestFit="1" customWidth="1"/>
    <col min="5634" max="5634" width="12.7109375" style="119" customWidth="1"/>
    <col min="5635" max="5635" width="13.7109375" style="119" bestFit="1" customWidth="1"/>
    <col min="5636" max="5636" width="8.7109375" style="119" bestFit="1" customWidth="1"/>
    <col min="5637" max="5637" width="10.85546875" style="119" bestFit="1" customWidth="1"/>
    <col min="5638" max="5638" width="7" style="119" bestFit="1" customWidth="1"/>
    <col min="5639" max="5639" width="15.28515625" style="119" customWidth="1"/>
    <col min="5640" max="5640" width="14.85546875" style="119" bestFit="1" customWidth="1"/>
    <col min="5641" max="5641" width="24.42578125" style="119" customWidth="1"/>
    <col min="5642" max="5649" width="6.7109375" style="119" customWidth="1"/>
    <col min="5650" max="5888" width="9.140625" style="119"/>
    <col min="5889" max="5889" width="7.28515625" style="119" bestFit="1" customWidth="1"/>
    <col min="5890" max="5890" width="12.7109375" style="119" customWidth="1"/>
    <col min="5891" max="5891" width="13.7109375" style="119" bestFit="1" customWidth="1"/>
    <col min="5892" max="5892" width="8.7109375" style="119" bestFit="1" customWidth="1"/>
    <col min="5893" max="5893" width="10.85546875" style="119" bestFit="1" customWidth="1"/>
    <col min="5894" max="5894" width="7" style="119" bestFit="1" customWidth="1"/>
    <col min="5895" max="5895" width="15.28515625" style="119" customWidth="1"/>
    <col min="5896" max="5896" width="14.85546875" style="119" bestFit="1" customWidth="1"/>
    <col min="5897" max="5897" width="24.42578125" style="119" customWidth="1"/>
    <col min="5898" max="5905" width="6.7109375" style="119" customWidth="1"/>
    <col min="5906" max="6144" width="9.140625" style="119"/>
    <col min="6145" max="6145" width="7.28515625" style="119" bestFit="1" customWidth="1"/>
    <col min="6146" max="6146" width="12.7109375" style="119" customWidth="1"/>
    <col min="6147" max="6147" width="13.7109375" style="119" bestFit="1" customWidth="1"/>
    <col min="6148" max="6148" width="8.7109375" style="119" bestFit="1" customWidth="1"/>
    <col min="6149" max="6149" width="10.85546875" style="119" bestFit="1" customWidth="1"/>
    <col min="6150" max="6150" width="7" style="119" bestFit="1" customWidth="1"/>
    <col min="6151" max="6151" width="15.28515625" style="119" customWidth="1"/>
    <col min="6152" max="6152" width="14.85546875" style="119" bestFit="1" customWidth="1"/>
    <col min="6153" max="6153" width="24.42578125" style="119" customWidth="1"/>
    <col min="6154" max="6161" width="6.7109375" style="119" customWidth="1"/>
    <col min="6162" max="6400" width="9.140625" style="119"/>
    <col min="6401" max="6401" width="7.28515625" style="119" bestFit="1" customWidth="1"/>
    <col min="6402" max="6402" width="12.7109375" style="119" customWidth="1"/>
    <col min="6403" max="6403" width="13.7109375" style="119" bestFit="1" customWidth="1"/>
    <col min="6404" max="6404" width="8.7109375" style="119" bestFit="1" customWidth="1"/>
    <col min="6405" max="6405" width="10.85546875" style="119" bestFit="1" customWidth="1"/>
    <col min="6406" max="6406" width="7" style="119" bestFit="1" customWidth="1"/>
    <col min="6407" max="6407" width="15.28515625" style="119" customWidth="1"/>
    <col min="6408" max="6408" width="14.85546875" style="119" bestFit="1" customWidth="1"/>
    <col min="6409" max="6409" width="24.42578125" style="119" customWidth="1"/>
    <col min="6410" max="6417" width="6.7109375" style="119" customWidth="1"/>
    <col min="6418" max="6656" width="9.140625" style="119"/>
    <col min="6657" max="6657" width="7.28515625" style="119" bestFit="1" customWidth="1"/>
    <col min="6658" max="6658" width="12.7109375" style="119" customWidth="1"/>
    <col min="6659" max="6659" width="13.7109375" style="119" bestFit="1" customWidth="1"/>
    <col min="6660" max="6660" width="8.7109375" style="119" bestFit="1" customWidth="1"/>
    <col min="6661" max="6661" width="10.85546875" style="119" bestFit="1" customWidth="1"/>
    <col min="6662" max="6662" width="7" style="119" bestFit="1" customWidth="1"/>
    <col min="6663" max="6663" width="15.28515625" style="119" customWidth="1"/>
    <col min="6664" max="6664" width="14.85546875" style="119" bestFit="1" customWidth="1"/>
    <col min="6665" max="6665" width="24.42578125" style="119" customWidth="1"/>
    <col min="6666" max="6673" width="6.7109375" style="119" customWidth="1"/>
    <col min="6674" max="6912" width="9.140625" style="119"/>
    <col min="6913" max="6913" width="7.28515625" style="119" bestFit="1" customWidth="1"/>
    <col min="6914" max="6914" width="12.7109375" style="119" customWidth="1"/>
    <col min="6915" max="6915" width="13.7109375" style="119" bestFit="1" customWidth="1"/>
    <col min="6916" max="6916" width="8.7109375" style="119" bestFit="1" customWidth="1"/>
    <col min="6917" max="6917" width="10.85546875" style="119" bestFit="1" customWidth="1"/>
    <col min="6918" max="6918" width="7" style="119" bestFit="1" customWidth="1"/>
    <col min="6919" max="6919" width="15.28515625" style="119" customWidth="1"/>
    <col min="6920" max="6920" width="14.85546875" style="119" bestFit="1" customWidth="1"/>
    <col min="6921" max="6921" width="24.42578125" style="119" customWidth="1"/>
    <col min="6922" max="6929" width="6.7109375" style="119" customWidth="1"/>
    <col min="6930" max="7168" width="9.140625" style="119"/>
    <col min="7169" max="7169" width="7.28515625" style="119" bestFit="1" customWidth="1"/>
    <col min="7170" max="7170" width="12.7109375" style="119" customWidth="1"/>
    <col min="7171" max="7171" width="13.7109375" style="119" bestFit="1" customWidth="1"/>
    <col min="7172" max="7172" width="8.7109375" style="119" bestFit="1" customWidth="1"/>
    <col min="7173" max="7173" width="10.85546875" style="119" bestFit="1" customWidth="1"/>
    <col min="7174" max="7174" width="7" style="119" bestFit="1" customWidth="1"/>
    <col min="7175" max="7175" width="15.28515625" style="119" customWidth="1"/>
    <col min="7176" max="7176" width="14.85546875" style="119" bestFit="1" customWidth="1"/>
    <col min="7177" max="7177" width="24.42578125" style="119" customWidth="1"/>
    <col min="7178" max="7185" width="6.7109375" style="119" customWidth="1"/>
    <col min="7186" max="7424" width="9.140625" style="119"/>
    <col min="7425" max="7425" width="7.28515625" style="119" bestFit="1" customWidth="1"/>
    <col min="7426" max="7426" width="12.7109375" style="119" customWidth="1"/>
    <col min="7427" max="7427" width="13.7109375" style="119" bestFit="1" customWidth="1"/>
    <col min="7428" max="7428" width="8.7109375" style="119" bestFit="1" customWidth="1"/>
    <col min="7429" max="7429" width="10.85546875" style="119" bestFit="1" customWidth="1"/>
    <col min="7430" max="7430" width="7" style="119" bestFit="1" customWidth="1"/>
    <col min="7431" max="7431" width="15.28515625" style="119" customWidth="1"/>
    <col min="7432" max="7432" width="14.85546875" style="119" bestFit="1" customWidth="1"/>
    <col min="7433" max="7433" width="24.42578125" style="119" customWidth="1"/>
    <col min="7434" max="7441" width="6.7109375" style="119" customWidth="1"/>
    <col min="7442" max="7680" width="9.140625" style="119"/>
    <col min="7681" max="7681" width="7.28515625" style="119" bestFit="1" customWidth="1"/>
    <col min="7682" max="7682" width="12.7109375" style="119" customWidth="1"/>
    <col min="7683" max="7683" width="13.7109375" style="119" bestFit="1" customWidth="1"/>
    <col min="7684" max="7684" width="8.7109375" style="119" bestFit="1" customWidth="1"/>
    <col min="7685" max="7685" width="10.85546875" style="119" bestFit="1" customWidth="1"/>
    <col min="7686" max="7686" width="7" style="119" bestFit="1" customWidth="1"/>
    <col min="7687" max="7687" width="15.28515625" style="119" customWidth="1"/>
    <col min="7688" max="7688" width="14.85546875" style="119" bestFit="1" customWidth="1"/>
    <col min="7689" max="7689" width="24.42578125" style="119" customWidth="1"/>
    <col min="7690" max="7697" width="6.7109375" style="119" customWidth="1"/>
    <col min="7698" max="7936" width="9.140625" style="119"/>
    <col min="7937" max="7937" width="7.28515625" style="119" bestFit="1" customWidth="1"/>
    <col min="7938" max="7938" width="12.7109375" style="119" customWidth="1"/>
    <col min="7939" max="7939" width="13.7109375" style="119" bestFit="1" customWidth="1"/>
    <col min="7940" max="7940" width="8.7109375" style="119" bestFit="1" customWidth="1"/>
    <col min="7941" max="7941" width="10.85546875" style="119" bestFit="1" customWidth="1"/>
    <col min="7942" max="7942" width="7" style="119" bestFit="1" customWidth="1"/>
    <col min="7943" max="7943" width="15.28515625" style="119" customWidth="1"/>
    <col min="7944" max="7944" width="14.85546875" style="119" bestFit="1" customWidth="1"/>
    <col min="7945" max="7945" width="24.42578125" style="119" customWidth="1"/>
    <col min="7946" max="7953" width="6.7109375" style="119" customWidth="1"/>
    <col min="7954" max="8192" width="9.140625" style="119"/>
    <col min="8193" max="8193" width="7.28515625" style="119" bestFit="1" customWidth="1"/>
    <col min="8194" max="8194" width="12.7109375" style="119" customWidth="1"/>
    <col min="8195" max="8195" width="13.7109375" style="119" bestFit="1" customWidth="1"/>
    <col min="8196" max="8196" width="8.7109375" style="119" bestFit="1" customWidth="1"/>
    <col min="8197" max="8197" width="10.85546875" style="119" bestFit="1" customWidth="1"/>
    <col min="8198" max="8198" width="7" style="119" bestFit="1" customWidth="1"/>
    <col min="8199" max="8199" width="15.28515625" style="119" customWidth="1"/>
    <col min="8200" max="8200" width="14.85546875" style="119" bestFit="1" customWidth="1"/>
    <col min="8201" max="8201" width="24.42578125" style="119" customWidth="1"/>
    <col min="8202" max="8209" width="6.7109375" style="119" customWidth="1"/>
    <col min="8210" max="8448" width="9.140625" style="119"/>
    <col min="8449" max="8449" width="7.28515625" style="119" bestFit="1" customWidth="1"/>
    <col min="8450" max="8450" width="12.7109375" style="119" customWidth="1"/>
    <col min="8451" max="8451" width="13.7109375" style="119" bestFit="1" customWidth="1"/>
    <col min="8452" max="8452" width="8.7109375" style="119" bestFit="1" customWidth="1"/>
    <col min="8453" max="8453" width="10.85546875" style="119" bestFit="1" customWidth="1"/>
    <col min="8454" max="8454" width="7" style="119" bestFit="1" customWidth="1"/>
    <col min="8455" max="8455" width="15.28515625" style="119" customWidth="1"/>
    <col min="8456" max="8456" width="14.85546875" style="119" bestFit="1" customWidth="1"/>
    <col min="8457" max="8457" width="24.42578125" style="119" customWidth="1"/>
    <col min="8458" max="8465" width="6.7109375" style="119" customWidth="1"/>
    <col min="8466" max="8704" width="9.140625" style="119"/>
    <col min="8705" max="8705" width="7.28515625" style="119" bestFit="1" customWidth="1"/>
    <col min="8706" max="8706" width="12.7109375" style="119" customWidth="1"/>
    <col min="8707" max="8707" width="13.7109375" style="119" bestFit="1" customWidth="1"/>
    <col min="8708" max="8708" width="8.7109375" style="119" bestFit="1" customWidth="1"/>
    <col min="8709" max="8709" width="10.85546875" style="119" bestFit="1" customWidth="1"/>
    <col min="8710" max="8710" width="7" style="119" bestFit="1" customWidth="1"/>
    <col min="8711" max="8711" width="15.28515625" style="119" customWidth="1"/>
    <col min="8712" max="8712" width="14.85546875" style="119" bestFit="1" customWidth="1"/>
    <col min="8713" max="8713" width="24.42578125" style="119" customWidth="1"/>
    <col min="8714" max="8721" width="6.7109375" style="119" customWidth="1"/>
    <col min="8722" max="8960" width="9.140625" style="119"/>
    <col min="8961" max="8961" width="7.28515625" style="119" bestFit="1" customWidth="1"/>
    <col min="8962" max="8962" width="12.7109375" style="119" customWidth="1"/>
    <col min="8963" max="8963" width="13.7109375" style="119" bestFit="1" customWidth="1"/>
    <col min="8964" max="8964" width="8.7109375" style="119" bestFit="1" customWidth="1"/>
    <col min="8965" max="8965" width="10.85546875" style="119" bestFit="1" customWidth="1"/>
    <col min="8966" max="8966" width="7" style="119" bestFit="1" customWidth="1"/>
    <col min="8967" max="8967" width="15.28515625" style="119" customWidth="1"/>
    <col min="8968" max="8968" width="14.85546875" style="119" bestFit="1" customWidth="1"/>
    <col min="8969" max="8969" width="24.42578125" style="119" customWidth="1"/>
    <col min="8970" max="8977" width="6.7109375" style="119" customWidth="1"/>
    <col min="8978" max="9216" width="9.140625" style="119"/>
    <col min="9217" max="9217" width="7.28515625" style="119" bestFit="1" customWidth="1"/>
    <col min="9218" max="9218" width="12.7109375" style="119" customWidth="1"/>
    <col min="9219" max="9219" width="13.7109375" style="119" bestFit="1" customWidth="1"/>
    <col min="9220" max="9220" width="8.7109375" style="119" bestFit="1" customWidth="1"/>
    <col min="9221" max="9221" width="10.85546875" style="119" bestFit="1" customWidth="1"/>
    <col min="9222" max="9222" width="7" style="119" bestFit="1" customWidth="1"/>
    <col min="9223" max="9223" width="15.28515625" style="119" customWidth="1"/>
    <col min="9224" max="9224" width="14.85546875" style="119" bestFit="1" customWidth="1"/>
    <col min="9225" max="9225" width="24.42578125" style="119" customWidth="1"/>
    <col min="9226" max="9233" width="6.7109375" style="119" customWidth="1"/>
    <col min="9234" max="9472" width="9.140625" style="119"/>
    <col min="9473" max="9473" width="7.28515625" style="119" bestFit="1" customWidth="1"/>
    <col min="9474" max="9474" width="12.7109375" style="119" customWidth="1"/>
    <col min="9475" max="9475" width="13.7109375" style="119" bestFit="1" customWidth="1"/>
    <col min="9476" max="9476" width="8.7109375" style="119" bestFit="1" customWidth="1"/>
    <col min="9477" max="9477" width="10.85546875" style="119" bestFit="1" customWidth="1"/>
    <col min="9478" max="9478" width="7" style="119" bestFit="1" customWidth="1"/>
    <col min="9479" max="9479" width="15.28515625" style="119" customWidth="1"/>
    <col min="9480" max="9480" width="14.85546875" style="119" bestFit="1" customWidth="1"/>
    <col min="9481" max="9481" width="24.42578125" style="119" customWidth="1"/>
    <col min="9482" max="9489" width="6.7109375" style="119" customWidth="1"/>
    <col min="9490" max="9728" width="9.140625" style="119"/>
    <col min="9729" max="9729" width="7.28515625" style="119" bestFit="1" customWidth="1"/>
    <col min="9730" max="9730" width="12.7109375" style="119" customWidth="1"/>
    <col min="9731" max="9731" width="13.7109375" style="119" bestFit="1" customWidth="1"/>
    <col min="9732" max="9732" width="8.7109375" style="119" bestFit="1" customWidth="1"/>
    <col min="9733" max="9733" width="10.85546875" style="119" bestFit="1" customWidth="1"/>
    <col min="9734" max="9734" width="7" style="119" bestFit="1" customWidth="1"/>
    <col min="9735" max="9735" width="15.28515625" style="119" customWidth="1"/>
    <col min="9736" max="9736" width="14.85546875" style="119" bestFit="1" customWidth="1"/>
    <col min="9737" max="9737" width="24.42578125" style="119" customWidth="1"/>
    <col min="9738" max="9745" width="6.7109375" style="119" customWidth="1"/>
    <col min="9746" max="9984" width="9.140625" style="119"/>
    <col min="9985" max="9985" width="7.28515625" style="119" bestFit="1" customWidth="1"/>
    <col min="9986" max="9986" width="12.7109375" style="119" customWidth="1"/>
    <col min="9987" max="9987" width="13.7109375" style="119" bestFit="1" customWidth="1"/>
    <col min="9988" max="9988" width="8.7109375" style="119" bestFit="1" customWidth="1"/>
    <col min="9989" max="9989" width="10.85546875" style="119" bestFit="1" customWidth="1"/>
    <col min="9990" max="9990" width="7" style="119" bestFit="1" customWidth="1"/>
    <col min="9991" max="9991" width="15.28515625" style="119" customWidth="1"/>
    <col min="9992" max="9992" width="14.85546875" style="119" bestFit="1" customWidth="1"/>
    <col min="9993" max="9993" width="24.42578125" style="119" customWidth="1"/>
    <col min="9994" max="10001" width="6.7109375" style="119" customWidth="1"/>
    <col min="10002" max="10240" width="9.140625" style="119"/>
    <col min="10241" max="10241" width="7.28515625" style="119" bestFit="1" customWidth="1"/>
    <col min="10242" max="10242" width="12.7109375" style="119" customWidth="1"/>
    <col min="10243" max="10243" width="13.7109375" style="119" bestFit="1" customWidth="1"/>
    <col min="10244" max="10244" width="8.7109375" style="119" bestFit="1" customWidth="1"/>
    <col min="10245" max="10245" width="10.85546875" style="119" bestFit="1" customWidth="1"/>
    <col min="10246" max="10246" width="7" style="119" bestFit="1" customWidth="1"/>
    <col min="10247" max="10247" width="15.28515625" style="119" customWidth="1"/>
    <col min="10248" max="10248" width="14.85546875" style="119" bestFit="1" customWidth="1"/>
    <col min="10249" max="10249" width="24.42578125" style="119" customWidth="1"/>
    <col min="10250" max="10257" width="6.7109375" style="119" customWidth="1"/>
    <col min="10258" max="10496" width="9.140625" style="119"/>
    <col min="10497" max="10497" width="7.28515625" style="119" bestFit="1" customWidth="1"/>
    <col min="10498" max="10498" width="12.7109375" style="119" customWidth="1"/>
    <col min="10499" max="10499" width="13.7109375" style="119" bestFit="1" customWidth="1"/>
    <col min="10500" max="10500" width="8.7109375" style="119" bestFit="1" customWidth="1"/>
    <col min="10501" max="10501" width="10.85546875" style="119" bestFit="1" customWidth="1"/>
    <col min="10502" max="10502" width="7" style="119" bestFit="1" customWidth="1"/>
    <col min="10503" max="10503" width="15.28515625" style="119" customWidth="1"/>
    <col min="10504" max="10504" width="14.85546875" style="119" bestFit="1" customWidth="1"/>
    <col min="10505" max="10505" width="24.42578125" style="119" customWidth="1"/>
    <col min="10506" max="10513" width="6.7109375" style="119" customWidth="1"/>
    <col min="10514" max="10752" width="9.140625" style="119"/>
    <col min="10753" max="10753" width="7.28515625" style="119" bestFit="1" customWidth="1"/>
    <col min="10754" max="10754" width="12.7109375" style="119" customWidth="1"/>
    <col min="10755" max="10755" width="13.7109375" style="119" bestFit="1" customWidth="1"/>
    <col min="10756" max="10756" width="8.7109375" style="119" bestFit="1" customWidth="1"/>
    <col min="10757" max="10757" width="10.85546875" style="119" bestFit="1" customWidth="1"/>
    <col min="10758" max="10758" width="7" style="119" bestFit="1" customWidth="1"/>
    <col min="10759" max="10759" width="15.28515625" style="119" customWidth="1"/>
    <col min="10760" max="10760" width="14.85546875" style="119" bestFit="1" customWidth="1"/>
    <col min="10761" max="10761" width="24.42578125" style="119" customWidth="1"/>
    <col min="10762" max="10769" width="6.7109375" style="119" customWidth="1"/>
    <col min="10770" max="11008" width="9.140625" style="119"/>
    <col min="11009" max="11009" width="7.28515625" style="119" bestFit="1" customWidth="1"/>
    <col min="11010" max="11010" width="12.7109375" style="119" customWidth="1"/>
    <col min="11011" max="11011" width="13.7109375" style="119" bestFit="1" customWidth="1"/>
    <col min="11012" max="11012" width="8.7109375" style="119" bestFit="1" customWidth="1"/>
    <col min="11013" max="11013" width="10.85546875" style="119" bestFit="1" customWidth="1"/>
    <col min="11014" max="11014" width="7" style="119" bestFit="1" customWidth="1"/>
    <col min="11015" max="11015" width="15.28515625" style="119" customWidth="1"/>
    <col min="11016" max="11016" width="14.85546875" style="119" bestFit="1" customWidth="1"/>
    <col min="11017" max="11017" width="24.42578125" style="119" customWidth="1"/>
    <col min="11018" max="11025" width="6.7109375" style="119" customWidth="1"/>
    <col min="11026" max="11264" width="9.140625" style="119"/>
    <col min="11265" max="11265" width="7.28515625" style="119" bestFit="1" customWidth="1"/>
    <col min="11266" max="11266" width="12.7109375" style="119" customWidth="1"/>
    <col min="11267" max="11267" width="13.7109375" style="119" bestFit="1" customWidth="1"/>
    <col min="11268" max="11268" width="8.7109375" style="119" bestFit="1" customWidth="1"/>
    <col min="11269" max="11269" width="10.85546875" style="119" bestFit="1" customWidth="1"/>
    <col min="11270" max="11270" width="7" style="119" bestFit="1" customWidth="1"/>
    <col min="11271" max="11271" width="15.28515625" style="119" customWidth="1"/>
    <col min="11272" max="11272" width="14.85546875" style="119" bestFit="1" customWidth="1"/>
    <col min="11273" max="11273" width="24.42578125" style="119" customWidth="1"/>
    <col min="11274" max="11281" width="6.7109375" style="119" customWidth="1"/>
    <col min="11282" max="11520" width="9.140625" style="119"/>
    <col min="11521" max="11521" width="7.28515625" style="119" bestFit="1" customWidth="1"/>
    <col min="11522" max="11522" width="12.7109375" style="119" customWidth="1"/>
    <col min="11523" max="11523" width="13.7109375" style="119" bestFit="1" customWidth="1"/>
    <col min="11524" max="11524" width="8.7109375" style="119" bestFit="1" customWidth="1"/>
    <col min="11525" max="11525" width="10.85546875" style="119" bestFit="1" customWidth="1"/>
    <col min="11526" max="11526" width="7" style="119" bestFit="1" customWidth="1"/>
    <col min="11527" max="11527" width="15.28515625" style="119" customWidth="1"/>
    <col min="11528" max="11528" width="14.85546875" style="119" bestFit="1" customWidth="1"/>
    <col min="11529" max="11529" width="24.42578125" style="119" customWidth="1"/>
    <col min="11530" max="11537" width="6.7109375" style="119" customWidth="1"/>
    <col min="11538" max="11776" width="9.140625" style="119"/>
    <col min="11777" max="11777" width="7.28515625" style="119" bestFit="1" customWidth="1"/>
    <col min="11778" max="11778" width="12.7109375" style="119" customWidth="1"/>
    <col min="11779" max="11779" width="13.7109375" style="119" bestFit="1" customWidth="1"/>
    <col min="11780" max="11780" width="8.7109375" style="119" bestFit="1" customWidth="1"/>
    <col min="11781" max="11781" width="10.85546875" style="119" bestFit="1" customWidth="1"/>
    <col min="11782" max="11782" width="7" style="119" bestFit="1" customWidth="1"/>
    <col min="11783" max="11783" width="15.28515625" style="119" customWidth="1"/>
    <col min="11784" max="11784" width="14.85546875" style="119" bestFit="1" customWidth="1"/>
    <col min="11785" max="11785" width="24.42578125" style="119" customWidth="1"/>
    <col min="11786" max="11793" width="6.7109375" style="119" customWidth="1"/>
    <col min="11794" max="12032" width="9.140625" style="119"/>
    <col min="12033" max="12033" width="7.28515625" style="119" bestFit="1" customWidth="1"/>
    <col min="12034" max="12034" width="12.7109375" style="119" customWidth="1"/>
    <col min="12035" max="12035" width="13.7109375" style="119" bestFit="1" customWidth="1"/>
    <col min="12036" max="12036" width="8.7109375" style="119" bestFit="1" customWidth="1"/>
    <col min="12037" max="12037" width="10.85546875" style="119" bestFit="1" customWidth="1"/>
    <col min="12038" max="12038" width="7" style="119" bestFit="1" customWidth="1"/>
    <col min="12039" max="12039" width="15.28515625" style="119" customWidth="1"/>
    <col min="12040" max="12040" width="14.85546875" style="119" bestFit="1" customWidth="1"/>
    <col min="12041" max="12041" width="24.42578125" style="119" customWidth="1"/>
    <col min="12042" max="12049" width="6.7109375" style="119" customWidth="1"/>
    <col min="12050" max="12288" width="9.140625" style="119"/>
    <col min="12289" max="12289" width="7.28515625" style="119" bestFit="1" customWidth="1"/>
    <col min="12290" max="12290" width="12.7109375" style="119" customWidth="1"/>
    <col min="12291" max="12291" width="13.7109375" style="119" bestFit="1" customWidth="1"/>
    <col min="12292" max="12292" width="8.7109375" style="119" bestFit="1" customWidth="1"/>
    <col min="12293" max="12293" width="10.85546875" style="119" bestFit="1" customWidth="1"/>
    <col min="12294" max="12294" width="7" style="119" bestFit="1" customWidth="1"/>
    <col min="12295" max="12295" width="15.28515625" style="119" customWidth="1"/>
    <col min="12296" max="12296" width="14.85546875" style="119" bestFit="1" customWidth="1"/>
    <col min="12297" max="12297" width="24.42578125" style="119" customWidth="1"/>
    <col min="12298" max="12305" width="6.7109375" style="119" customWidth="1"/>
    <col min="12306" max="12544" width="9.140625" style="119"/>
    <col min="12545" max="12545" width="7.28515625" style="119" bestFit="1" customWidth="1"/>
    <col min="12546" max="12546" width="12.7109375" style="119" customWidth="1"/>
    <col min="12547" max="12547" width="13.7109375" style="119" bestFit="1" customWidth="1"/>
    <col min="12548" max="12548" width="8.7109375" style="119" bestFit="1" customWidth="1"/>
    <col min="12549" max="12549" width="10.85546875" style="119" bestFit="1" customWidth="1"/>
    <col min="12550" max="12550" width="7" style="119" bestFit="1" customWidth="1"/>
    <col min="12551" max="12551" width="15.28515625" style="119" customWidth="1"/>
    <col min="12552" max="12552" width="14.85546875" style="119" bestFit="1" customWidth="1"/>
    <col min="12553" max="12553" width="24.42578125" style="119" customWidth="1"/>
    <col min="12554" max="12561" width="6.7109375" style="119" customWidth="1"/>
    <col min="12562" max="12800" width="9.140625" style="119"/>
    <col min="12801" max="12801" width="7.28515625" style="119" bestFit="1" customWidth="1"/>
    <col min="12802" max="12802" width="12.7109375" style="119" customWidth="1"/>
    <col min="12803" max="12803" width="13.7109375" style="119" bestFit="1" customWidth="1"/>
    <col min="12804" max="12804" width="8.7109375" style="119" bestFit="1" customWidth="1"/>
    <col min="12805" max="12805" width="10.85546875" style="119" bestFit="1" customWidth="1"/>
    <col min="12806" max="12806" width="7" style="119" bestFit="1" customWidth="1"/>
    <col min="12807" max="12807" width="15.28515625" style="119" customWidth="1"/>
    <col min="12808" max="12808" width="14.85546875" style="119" bestFit="1" customWidth="1"/>
    <col min="12809" max="12809" width="24.42578125" style="119" customWidth="1"/>
    <col min="12810" max="12817" width="6.7109375" style="119" customWidth="1"/>
    <col min="12818" max="13056" width="9.140625" style="119"/>
    <col min="13057" max="13057" width="7.28515625" style="119" bestFit="1" customWidth="1"/>
    <col min="13058" max="13058" width="12.7109375" style="119" customWidth="1"/>
    <col min="13059" max="13059" width="13.7109375" style="119" bestFit="1" customWidth="1"/>
    <col min="13060" max="13060" width="8.7109375" style="119" bestFit="1" customWidth="1"/>
    <col min="13061" max="13061" width="10.85546875" style="119" bestFit="1" customWidth="1"/>
    <col min="13062" max="13062" width="7" style="119" bestFit="1" customWidth="1"/>
    <col min="13063" max="13063" width="15.28515625" style="119" customWidth="1"/>
    <col min="13064" max="13064" width="14.85546875" style="119" bestFit="1" customWidth="1"/>
    <col min="13065" max="13065" width="24.42578125" style="119" customWidth="1"/>
    <col min="13066" max="13073" width="6.7109375" style="119" customWidth="1"/>
    <col min="13074" max="13312" width="9.140625" style="119"/>
    <col min="13313" max="13313" width="7.28515625" style="119" bestFit="1" customWidth="1"/>
    <col min="13314" max="13314" width="12.7109375" style="119" customWidth="1"/>
    <col min="13315" max="13315" width="13.7109375" style="119" bestFit="1" customWidth="1"/>
    <col min="13316" max="13316" width="8.7109375" style="119" bestFit="1" customWidth="1"/>
    <col min="13317" max="13317" width="10.85546875" style="119" bestFit="1" customWidth="1"/>
    <col min="13318" max="13318" width="7" style="119" bestFit="1" customWidth="1"/>
    <col min="13319" max="13319" width="15.28515625" style="119" customWidth="1"/>
    <col min="13320" max="13320" width="14.85546875" style="119" bestFit="1" customWidth="1"/>
    <col min="13321" max="13321" width="24.42578125" style="119" customWidth="1"/>
    <col min="13322" max="13329" width="6.7109375" style="119" customWidth="1"/>
    <col min="13330" max="13568" width="9.140625" style="119"/>
    <col min="13569" max="13569" width="7.28515625" style="119" bestFit="1" customWidth="1"/>
    <col min="13570" max="13570" width="12.7109375" style="119" customWidth="1"/>
    <col min="13571" max="13571" width="13.7109375" style="119" bestFit="1" customWidth="1"/>
    <col min="13572" max="13572" width="8.7109375" style="119" bestFit="1" customWidth="1"/>
    <col min="13573" max="13573" width="10.85546875" style="119" bestFit="1" customWidth="1"/>
    <col min="13574" max="13574" width="7" style="119" bestFit="1" customWidth="1"/>
    <col min="13575" max="13575" width="15.28515625" style="119" customWidth="1"/>
    <col min="13576" max="13576" width="14.85546875" style="119" bestFit="1" customWidth="1"/>
    <col min="13577" max="13577" width="24.42578125" style="119" customWidth="1"/>
    <col min="13578" max="13585" width="6.7109375" style="119" customWidth="1"/>
    <col min="13586" max="13824" width="9.140625" style="119"/>
    <col min="13825" max="13825" width="7.28515625" style="119" bestFit="1" customWidth="1"/>
    <col min="13826" max="13826" width="12.7109375" style="119" customWidth="1"/>
    <col min="13827" max="13827" width="13.7109375" style="119" bestFit="1" customWidth="1"/>
    <col min="13828" max="13828" width="8.7109375" style="119" bestFit="1" customWidth="1"/>
    <col min="13829" max="13829" width="10.85546875" style="119" bestFit="1" customWidth="1"/>
    <col min="13830" max="13830" width="7" style="119" bestFit="1" customWidth="1"/>
    <col min="13831" max="13831" width="15.28515625" style="119" customWidth="1"/>
    <col min="13832" max="13832" width="14.85546875" style="119" bestFit="1" customWidth="1"/>
    <col min="13833" max="13833" width="24.42578125" style="119" customWidth="1"/>
    <col min="13834" max="13841" width="6.7109375" style="119" customWidth="1"/>
    <col min="13842" max="14080" width="9.140625" style="119"/>
    <col min="14081" max="14081" width="7.28515625" style="119" bestFit="1" customWidth="1"/>
    <col min="14082" max="14082" width="12.7109375" style="119" customWidth="1"/>
    <col min="14083" max="14083" width="13.7109375" style="119" bestFit="1" customWidth="1"/>
    <col min="14084" max="14084" width="8.7109375" style="119" bestFit="1" customWidth="1"/>
    <col min="14085" max="14085" width="10.85546875" style="119" bestFit="1" customWidth="1"/>
    <col min="14086" max="14086" width="7" style="119" bestFit="1" customWidth="1"/>
    <col min="14087" max="14087" width="15.28515625" style="119" customWidth="1"/>
    <col min="14088" max="14088" width="14.85546875" style="119" bestFit="1" customWidth="1"/>
    <col min="14089" max="14089" width="24.42578125" style="119" customWidth="1"/>
    <col min="14090" max="14097" width="6.7109375" style="119" customWidth="1"/>
    <col min="14098" max="14336" width="9.140625" style="119"/>
    <col min="14337" max="14337" width="7.28515625" style="119" bestFit="1" customWidth="1"/>
    <col min="14338" max="14338" width="12.7109375" style="119" customWidth="1"/>
    <col min="14339" max="14339" width="13.7109375" style="119" bestFit="1" customWidth="1"/>
    <col min="14340" max="14340" width="8.7109375" style="119" bestFit="1" customWidth="1"/>
    <col min="14341" max="14341" width="10.85546875" style="119" bestFit="1" customWidth="1"/>
    <col min="14342" max="14342" width="7" style="119" bestFit="1" customWidth="1"/>
    <col min="14343" max="14343" width="15.28515625" style="119" customWidth="1"/>
    <col min="14344" max="14344" width="14.85546875" style="119" bestFit="1" customWidth="1"/>
    <col min="14345" max="14345" width="24.42578125" style="119" customWidth="1"/>
    <col min="14346" max="14353" width="6.7109375" style="119" customWidth="1"/>
    <col min="14354" max="14592" width="9.140625" style="119"/>
    <col min="14593" max="14593" width="7.28515625" style="119" bestFit="1" customWidth="1"/>
    <col min="14594" max="14594" width="12.7109375" style="119" customWidth="1"/>
    <col min="14595" max="14595" width="13.7109375" style="119" bestFit="1" customWidth="1"/>
    <col min="14596" max="14596" width="8.7109375" style="119" bestFit="1" customWidth="1"/>
    <col min="14597" max="14597" width="10.85546875" style="119" bestFit="1" customWidth="1"/>
    <col min="14598" max="14598" width="7" style="119" bestFit="1" customWidth="1"/>
    <col min="14599" max="14599" width="15.28515625" style="119" customWidth="1"/>
    <col min="14600" max="14600" width="14.85546875" style="119" bestFit="1" customWidth="1"/>
    <col min="14601" max="14601" width="24.42578125" style="119" customWidth="1"/>
    <col min="14602" max="14609" width="6.7109375" style="119" customWidth="1"/>
    <col min="14610" max="14848" width="9.140625" style="119"/>
    <col min="14849" max="14849" width="7.28515625" style="119" bestFit="1" customWidth="1"/>
    <col min="14850" max="14850" width="12.7109375" style="119" customWidth="1"/>
    <col min="14851" max="14851" width="13.7109375" style="119" bestFit="1" customWidth="1"/>
    <col min="14852" max="14852" width="8.7109375" style="119" bestFit="1" customWidth="1"/>
    <col min="14853" max="14853" width="10.85546875" style="119" bestFit="1" customWidth="1"/>
    <col min="14854" max="14854" width="7" style="119" bestFit="1" customWidth="1"/>
    <col min="14855" max="14855" width="15.28515625" style="119" customWidth="1"/>
    <col min="14856" max="14856" width="14.85546875" style="119" bestFit="1" customWidth="1"/>
    <col min="14857" max="14857" width="24.42578125" style="119" customWidth="1"/>
    <col min="14858" max="14865" width="6.7109375" style="119" customWidth="1"/>
    <col min="14866" max="15104" width="9.140625" style="119"/>
    <col min="15105" max="15105" width="7.28515625" style="119" bestFit="1" customWidth="1"/>
    <col min="15106" max="15106" width="12.7109375" style="119" customWidth="1"/>
    <col min="15107" max="15107" width="13.7109375" style="119" bestFit="1" customWidth="1"/>
    <col min="15108" max="15108" width="8.7109375" style="119" bestFit="1" customWidth="1"/>
    <col min="15109" max="15109" width="10.85546875" style="119" bestFit="1" customWidth="1"/>
    <col min="15110" max="15110" width="7" style="119" bestFit="1" customWidth="1"/>
    <col min="15111" max="15111" width="15.28515625" style="119" customWidth="1"/>
    <col min="15112" max="15112" width="14.85546875" style="119" bestFit="1" customWidth="1"/>
    <col min="15113" max="15113" width="24.42578125" style="119" customWidth="1"/>
    <col min="15114" max="15121" width="6.7109375" style="119" customWidth="1"/>
    <col min="15122" max="15360" width="9.140625" style="119"/>
    <col min="15361" max="15361" width="7.28515625" style="119" bestFit="1" customWidth="1"/>
    <col min="15362" max="15362" width="12.7109375" style="119" customWidth="1"/>
    <col min="15363" max="15363" width="13.7109375" style="119" bestFit="1" customWidth="1"/>
    <col min="15364" max="15364" width="8.7109375" style="119" bestFit="1" customWidth="1"/>
    <col min="15365" max="15365" width="10.85546875" style="119" bestFit="1" customWidth="1"/>
    <col min="15366" max="15366" width="7" style="119" bestFit="1" customWidth="1"/>
    <col min="15367" max="15367" width="15.28515625" style="119" customWidth="1"/>
    <col min="15368" max="15368" width="14.85546875" style="119" bestFit="1" customWidth="1"/>
    <col min="15369" max="15369" width="24.42578125" style="119" customWidth="1"/>
    <col min="15370" max="15377" width="6.7109375" style="119" customWidth="1"/>
    <col min="15378" max="15616" width="9.140625" style="119"/>
    <col min="15617" max="15617" width="7.28515625" style="119" bestFit="1" customWidth="1"/>
    <col min="15618" max="15618" width="12.7109375" style="119" customWidth="1"/>
    <col min="15619" max="15619" width="13.7109375" style="119" bestFit="1" customWidth="1"/>
    <col min="15620" max="15620" width="8.7109375" style="119" bestFit="1" customWidth="1"/>
    <col min="15621" max="15621" width="10.85546875" style="119" bestFit="1" customWidth="1"/>
    <col min="15622" max="15622" width="7" style="119" bestFit="1" customWidth="1"/>
    <col min="15623" max="15623" width="15.28515625" style="119" customWidth="1"/>
    <col min="15624" max="15624" width="14.85546875" style="119" bestFit="1" customWidth="1"/>
    <col min="15625" max="15625" width="24.42578125" style="119" customWidth="1"/>
    <col min="15626" max="15633" width="6.7109375" style="119" customWidth="1"/>
    <col min="15634" max="15872" width="9.140625" style="119"/>
    <col min="15873" max="15873" width="7.28515625" style="119" bestFit="1" customWidth="1"/>
    <col min="15874" max="15874" width="12.7109375" style="119" customWidth="1"/>
    <col min="15875" max="15875" width="13.7109375" style="119" bestFit="1" customWidth="1"/>
    <col min="15876" max="15876" width="8.7109375" style="119" bestFit="1" customWidth="1"/>
    <col min="15877" max="15877" width="10.85546875" style="119" bestFit="1" customWidth="1"/>
    <col min="15878" max="15878" width="7" style="119" bestFit="1" customWidth="1"/>
    <col min="15879" max="15879" width="15.28515625" style="119" customWidth="1"/>
    <col min="15880" max="15880" width="14.85546875" style="119" bestFit="1" customWidth="1"/>
    <col min="15881" max="15881" width="24.42578125" style="119" customWidth="1"/>
    <col min="15882" max="15889" width="6.7109375" style="119" customWidth="1"/>
    <col min="15890" max="16128" width="9.140625" style="119"/>
    <col min="16129" max="16129" width="7.28515625" style="119" bestFit="1" customWidth="1"/>
    <col min="16130" max="16130" width="12.7109375" style="119" customWidth="1"/>
    <col min="16131" max="16131" width="13.7109375" style="119" bestFit="1" customWidth="1"/>
    <col min="16132" max="16132" width="8.7109375" style="119" bestFit="1" customWidth="1"/>
    <col min="16133" max="16133" width="10.85546875" style="119" bestFit="1" customWidth="1"/>
    <col min="16134" max="16134" width="7" style="119" bestFit="1" customWidth="1"/>
    <col min="16135" max="16135" width="15.28515625" style="119" customWidth="1"/>
    <col min="16136" max="16136" width="14.85546875" style="119" bestFit="1" customWidth="1"/>
    <col min="16137" max="16137" width="24.42578125" style="119" customWidth="1"/>
    <col min="16138" max="16145" width="6.7109375" style="119" customWidth="1"/>
    <col min="16146" max="16384" width="9.140625" style="119"/>
  </cols>
  <sheetData>
    <row r="1" spans="1:18" x14ac:dyDescent="0.2">
      <c r="A1" s="118" t="s">
        <v>644</v>
      </c>
    </row>
    <row r="2" spans="1:18" x14ac:dyDescent="0.2">
      <c r="A2" s="120"/>
      <c r="B2" s="120"/>
      <c r="C2" s="120"/>
      <c r="D2" s="120"/>
      <c r="E2" s="120"/>
      <c r="F2" s="120"/>
      <c r="G2" s="120"/>
      <c r="H2" s="120"/>
      <c r="I2" s="120"/>
      <c r="J2" s="120"/>
      <c r="K2" s="120"/>
      <c r="L2" s="120"/>
    </row>
    <row r="3" spans="1:18" s="123" customFormat="1" x14ac:dyDescent="0.2">
      <c r="A3" s="121" t="s">
        <v>645</v>
      </c>
      <c r="B3" s="121"/>
      <c r="C3" s="121"/>
      <c r="D3" s="121"/>
      <c r="E3" s="121"/>
      <c r="F3" s="122"/>
      <c r="G3" s="122"/>
      <c r="H3" s="122"/>
      <c r="I3" s="122"/>
      <c r="J3" s="122"/>
      <c r="K3" s="122"/>
      <c r="L3" s="122"/>
    </row>
    <row r="4" spans="1:18" s="123" customFormat="1" x14ac:dyDescent="0.2">
      <c r="C4" s="121"/>
      <c r="D4" s="121"/>
      <c r="E4" s="121"/>
      <c r="F4" s="122"/>
      <c r="G4" s="122"/>
      <c r="H4" s="122"/>
      <c r="I4" s="122"/>
      <c r="J4" s="122"/>
      <c r="K4" s="122"/>
      <c r="L4" s="122"/>
    </row>
    <row r="5" spans="1:18" x14ac:dyDescent="0.2">
      <c r="A5" s="121" t="s">
        <v>646</v>
      </c>
      <c r="B5" s="124" t="s">
        <v>348</v>
      </c>
      <c r="C5" s="125"/>
      <c r="D5" s="125"/>
      <c r="E5" s="125"/>
      <c r="F5" s="125"/>
      <c r="G5" s="125"/>
      <c r="H5" s="125"/>
      <c r="I5" s="125"/>
      <c r="J5" s="125"/>
      <c r="K5" s="125"/>
      <c r="L5" s="125"/>
      <c r="M5" s="367" t="s">
        <v>647</v>
      </c>
      <c r="N5" s="368"/>
      <c r="O5" s="368"/>
      <c r="P5" s="369"/>
      <c r="Q5" s="126"/>
    </row>
    <row r="6" spans="1:18" s="130" customFormat="1" ht="45" x14ac:dyDescent="0.2">
      <c r="A6" s="127" t="s">
        <v>648</v>
      </c>
      <c r="B6" s="127" t="s">
        <v>649</v>
      </c>
      <c r="C6" s="127" t="s">
        <v>650</v>
      </c>
      <c r="D6" s="127" t="s">
        <v>651</v>
      </c>
      <c r="E6" s="127" t="s">
        <v>652</v>
      </c>
      <c r="F6" s="127" t="s">
        <v>653</v>
      </c>
      <c r="G6" s="127" t="s">
        <v>654</v>
      </c>
      <c r="H6" s="128" t="s">
        <v>655</v>
      </c>
      <c r="I6" s="127" t="s">
        <v>656</v>
      </c>
      <c r="J6" s="127" t="s">
        <v>657</v>
      </c>
      <c r="K6" s="127" t="s">
        <v>658</v>
      </c>
      <c r="L6" s="127" t="s">
        <v>659</v>
      </c>
      <c r="M6" s="127" t="s">
        <v>660</v>
      </c>
      <c r="N6" s="127" t="s">
        <v>661</v>
      </c>
      <c r="O6" s="127" t="s">
        <v>662</v>
      </c>
      <c r="P6" s="127" t="s">
        <v>663</v>
      </c>
      <c r="Q6" s="129" t="s">
        <v>664</v>
      </c>
    </row>
    <row r="7" spans="1:18" ht="36" x14ac:dyDescent="0.2">
      <c r="A7" s="131">
        <v>1</v>
      </c>
      <c r="B7" s="132" t="s">
        <v>665</v>
      </c>
      <c r="C7" s="133" t="s">
        <v>666</v>
      </c>
      <c r="D7" s="134" t="s">
        <v>667</v>
      </c>
      <c r="E7" s="135" t="s">
        <v>668</v>
      </c>
      <c r="F7" s="131">
        <v>20</v>
      </c>
      <c r="G7" s="136" t="s">
        <v>669</v>
      </c>
      <c r="H7" s="137" t="s">
        <v>670</v>
      </c>
      <c r="I7" s="138" t="s">
        <v>671</v>
      </c>
      <c r="J7" s="139">
        <v>6.7</v>
      </c>
      <c r="K7" s="139">
        <f>J7</f>
        <v>6.7</v>
      </c>
      <c r="L7" s="139">
        <f>K7</f>
        <v>6.7</v>
      </c>
      <c r="M7" s="140">
        <f>J7-N7-O7-P7</f>
        <v>5.2</v>
      </c>
      <c r="N7" s="140">
        <v>0</v>
      </c>
      <c r="O7" s="140">
        <v>0</v>
      </c>
      <c r="P7" s="140">
        <v>1.5</v>
      </c>
      <c r="Q7" s="141">
        <v>0</v>
      </c>
      <c r="R7" s="142">
        <f>O7+P7</f>
        <v>1.5</v>
      </c>
    </row>
    <row r="8" spans="1:18" ht="36" x14ac:dyDescent="0.2">
      <c r="A8" s="131">
        <v>2</v>
      </c>
      <c r="B8" s="132" t="s">
        <v>672</v>
      </c>
      <c r="C8" s="133" t="s">
        <v>673</v>
      </c>
      <c r="D8" s="134" t="s">
        <v>674</v>
      </c>
      <c r="E8" s="135" t="s">
        <v>668</v>
      </c>
      <c r="F8" s="131">
        <v>20</v>
      </c>
      <c r="G8" s="136" t="s">
        <v>669</v>
      </c>
      <c r="H8" s="137" t="s">
        <v>670</v>
      </c>
      <c r="I8" s="138" t="s">
        <v>671</v>
      </c>
      <c r="J8" s="139">
        <v>8.33</v>
      </c>
      <c r="K8" s="139">
        <f t="shared" ref="K8:L13" si="0">J8</f>
        <v>8.33</v>
      </c>
      <c r="L8" s="139">
        <f t="shared" si="0"/>
        <v>8.33</v>
      </c>
      <c r="M8" s="140">
        <f t="shared" ref="M8:M13" si="1">J8-N8-O8-P8</f>
        <v>3.45</v>
      </c>
      <c r="N8" s="140">
        <v>0</v>
      </c>
      <c r="O8" s="140">
        <v>0</v>
      </c>
      <c r="P8" s="140">
        <v>4.88</v>
      </c>
      <c r="Q8" s="141">
        <v>0</v>
      </c>
      <c r="R8" s="142">
        <f t="shared" ref="R8:R15" si="2">O8+P8</f>
        <v>4.88</v>
      </c>
    </row>
    <row r="9" spans="1:18" ht="36" x14ac:dyDescent="0.2">
      <c r="A9" s="131">
        <v>3</v>
      </c>
      <c r="B9" s="132" t="s">
        <v>675</v>
      </c>
      <c r="C9" s="133" t="s">
        <v>676</v>
      </c>
      <c r="D9" s="134" t="s">
        <v>677</v>
      </c>
      <c r="E9" s="137" t="s">
        <v>678</v>
      </c>
      <c r="F9" s="131">
        <v>20</v>
      </c>
      <c r="G9" s="136" t="s">
        <v>679</v>
      </c>
      <c r="H9" s="137" t="s">
        <v>670</v>
      </c>
      <c r="I9" s="138" t="s">
        <v>680</v>
      </c>
      <c r="J9" s="139">
        <v>21.99</v>
      </c>
      <c r="K9" s="139">
        <v>0</v>
      </c>
      <c r="L9" s="139">
        <f t="shared" si="0"/>
        <v>0</v>
      </c>
      <c r="M9" s="140">
        <f t="shared" si="1"/>
        <v>21.99</v>
      </c>
      <c r="N9" s="140">
        <v>0</v>
      </c>
      <c r="O9" s="140">
        <v>0</v>
      </c>
      <c r="P9" s="140">
        <v>0</v>
      </c>
      <c r="Q9" s="141">
        <v>0</v>
      </c>
      <c r="R9" s="142">
        <f t="shared" si="2"/>
        <v>0</v>
      </c>
    </row>
    <row r="10" spans="1:18" ht="36" x14ac:dyDescent="0.2">
      <c r="A10" s="131">
        <v>4</v>
      </c>
      <c r="B10" s="132" t="s">
        <v>681</v>
      </c>
      <c r="C10" s="133" t="s">
        <v>682</v>
      </c>
      <c r="D10" s="134" t="s">
        <v>683</v>
      </c>
      <c r="E10" s="137" t="s">
        <v>668</v>
      </c>
      <c r="F10" s="131">
        <v>20</v>
      </c>
      <c r="G10" s="136" t="s">
        <v>684</v>
      </c>
      <c r="H10" s="137" t="s">
        <v>670</v>
      </c>
      <c r="I10" s="138" t="s">
        <v>671</v>
      </c>
      <c r="J10" s="139">
        <v>10.95</v>
      </c>
      <c r="K10" s="139">
        <f>J10</f>
        <v>10.95</v>
      </c>
      <c r="L10" s="139">
        <f t="shared" si="0"/>
        <v>10.95</v>
      </c>
      <c r="M10" s="140">
        <f t="shared" si="1"/>
        <v>7.1</v>
      </c>
      <c r="N10" s="140">
        <v>0</v>
      </c>
      <c r="O10" s="140">
        <v>0</v>
      </c>
      <c r="P10" s="140">
        <v>3.85</v>
      </c>
      <c r="Q10" s="141">
        <v>0</v>
      </c>
      <c r="R10" s="142">
        <f t="shared" si="2"/>
        <v>3.85</v>
      </c>
    </row>
    <row r="11" spans="1:18" ht="36" x14ac:dyDescent="0.2">
      <c r="A11" s="131">
        <v>5</v>
      </c>
      <c r="B11" s="132" t="s">
        <v>685</v>
      </c>
      <c r="C11" s="133" t="s">
        <v>686</v>
      </c>
      <c r="D11" s="134" t="s">
        <v>687</v>
      </c>
      <c r="E11" s="137" t="s">
        <v>668</v>
      </c>
      <c r="F11" s="131">
        <v>20</v>
      </c>
      <c r="G11" s="136" t="s">
        <v>669</v>
      </c>
      <c r="H11" s="137" t="s">
        <v>670</v>
      </c>
      <c r="I11" s="138" t="s">
        <v>671</v>
      </c>
      <c r="J11" s="139">
        <v>18.8</v>
      </c>
      <c r="K11" s="139">
        <f>J11</f>
        <v>18.8</v>
      </c>
      <c r="L11" s="139">
        <f>K11</f>
        <v>18.8</v>
      </c>
      <c r="M11" s="140">
        <f t="shared" si="1"/>
        <v>2.6700000000000008</v>
      </c>
      <c r="N11" s="140">
        <v>0</v>
      </c>
      <c r="O11" s="140">
        <v>10</v>
      </c>
      <c r="P11" s="140">
        <v>6.13</v>
      </c>
      <c r="Q11" s="141">
        <v>0</v>
      </c>
      <c r="R11" s="142">
        <f t="shared" si="2"/>
        <v>16.13</v>
      </c>
    </row>
    <row r="12" spans="1:18" ht="36" x14ac:dyDescent="0.2">
      <c r="A12" s="131">
        <v>6</v>
      </c>
      <c r="B12" s="132" t="s">
        <v>688</v>
      </c>
      <c r="C12" s="133" t="s">
        <v>689</v>
      </c>
      <c r="D12" s="134" t="s">
        <v>690</v>
      </c>
      <c r="E12" s="137" t="s">
        <v>668</v>
      </c>
      <c r="F12" s="131">
        <v>20</v>
      </c>
      <c r="G12" s="136" t="s">
        <v>669</v>
      </c>
      <c r="H12" s="137" t="s">
        <v>670</v>
      </c>
      <c r="I12" s="138" t="s">
        <v>671</v>
      </c>
      <c r="J12" s="139">
        <v>8.35</v>
      </c>
      <c r="K12" s="139">
        <f t="shared" si="0"/>
        <v>8.35</v>
      </c>
      <c r="L12" s="139">
        <f t="shared" si="0"/>
        <v>8.35</v>
      </c>
      <c r="M12" s="140">
        <f t="shared" si="1"/>
        <v>4.1899999999999995</v>
      </c>
      <c r="N12" s="140">
        <v>0</v>
      </c>
      <c r="O12" s="140">
        <v>0</v>
      </c>
      <c r="P12" s="140">
        <v>4.16</v>
      </c>
      <c r="Q12" s="141">
        <v>0</v>
      </c>
      <c r="R12" s="142">
        <f t="shared" si="2"/>
        <v>4.16</v>
      </c>
    </row>
    <row r="13" spans="1:18" ht="36" x14ac:dyDescent="0.2">
      <c r="A13" s="131">
        <v>7</v>
      </c>
      <c r="B13" s="132" t="s">
        <v>691</v>
      </c>
      <c r="C13" s="133" t="s">
        <v>692</v>
      </c>
      <c r="D13" s="134" t="s">
        <v>693</v>
      </c>
      <c r="E13" s="137" t="s">
        <v>668</v>
      </c>
      <c r="F13" s="131">
        <v>20</v>
      </c>
      <c r="G13" s="136" t="s">
        <v>669</v>
      </c>
      <c r="H13" s="137" t="s">
        <v>670</v>
      </c>
      <c r="I13" s="138" t="s">
        <v>694</v>
      </c>
      <c r="J13" s="139">
        <v>29</v>
      </c>
      <c r="K13" s="139">
        <f t="shared" si="0"/>
        <v>29</v>
      </c>
      <c r="L13" s="139">
        <f t="shared" si="0"/>
        <v>29</v>
      </c>
      <c r="M13" s="140">
        <f t="shared" si="1"/>
        <v>1.0499999999999998</v>
      </c>
      <c r="N13" s="140">
        <v>11</v>
      </c>
      <c r="O13" s="140">
        <v>10</v>
      </c>
      <c r="P13" s="140">
        <v>6.95</v>
      </c>
      <c r="Q13" s="141">
        <v>0</v>
      </c>
      <c r="R13" s="142">
        <f t="shared" si="2"/>
        <v>16.95</v>
      </c>
    </row>
    <row r="14" spans="1:18" ht="36" x14ac:dyDescent="0.2">
      <c r="A14" s="131">
        <v>8</v>
      </c>
      <c r="B14" s="132" t="s">
        <v>695</v>
      </c>
      <c r="C14" s="133" t="s">
        <v>696</v>
      </c>
      <c r="D14" s="134" t="s">
        <v>697</v>
      </c>
      <c r="E14" s="137" t="s">
        <v>678</v>
      </c>
      <c r="F14" s="131">
        <v>20</v>
      </c>
      <c r="G14" s="136" t="s">
        <v>679</v>
      </c>
      <c r="H14" s="137" t="s">
        <v>670</v>
      </c>
      <c r="I14" s="138" t="s">
        <v>698</v>
      </c>
      <c r="J14" s="139">
        <v>27.41</v>
      </c>
      <c r="K14" s="139">
        <v>7</v>
      </c>
      <c r="L14" s="139">
        <f>J14</f>
        <v>27.41</v>
      </c>
      <c r="M14" s="140">
        <v>0</v>
      </c>
      <c r="N14" s="143">
        <v>0</v>
      </c>
      <c r="O14" s="143">
        <v>0</v>
      </c>
      <c r="P14" s="143">
        <v>7</v>
      </c>
      <c r="Q14" s="141">
        <v>0</v>
      </c>
      <c r="R14" s="142">
        <f t="shared" si="2"/>
        <v>7</v>
      </c>
    </row>
    <row r="15" spans="1:18" ht="36" x14ac:dyDescent="0.2">
      <c r="A15" s="131">
        <v>9</v>
      </c>
      <c r="B15" s="132" t="s">
        <v>699</v>
      </c>
      <c r="C15" s="133" t="s">
        <v>696</v>
      </c>
      <c r="D15" s="134" t="s">
        <v>700</v>
      </c>
      <c r="E15" s="137" t="s">
        <v>678</v>
      </c>
      <c r="F15" s="131">
        <v>20</v>
      </c>
      <c r="G15" s="136" t="s">
        <v>679</v>
      </c>
      <c r="H15" s="137" t="s">
        <v>670</v>
      </c>
      <c r="I15" s="138" t="s">
        <v>698</v>
      </c>
      <c r="J15" s="139">
        <v>50.29</v>
      </c>
      <c r="K15" s="139">
        <v>7</v>
      </c>
      <c r="L15" s="139">
        <f>J15</f>
        <v>50.29</v>
      </c>
      <c r="M15" s="140">
        <v>0</v>
      </c>
      <c r="N15" s="143">
        <v>0</v>
      </c>
      <c r="O15" s="143">
        <v>0</v>
      </c>
      <c r="P15" s="143">
        <v>7</v>
      </c>
      <c r="Q15" s="141">
        <v>0</v>
      </c>
      <c r="R15" s="142">
        <f t="shared" si="2"/>
        <v>7</v>
      </c>
    </row>
    <row r="16" spans="1:18" x14ac:dyDescent="0.2">
      <c r="A16" s="131"/>
      <c r="B16" s="132"/>
      <c r="C16" s="131"/>
      <c r="D16" s="144"/>
      <c r="E16" s="131"/>
      <c r="F16" s="131"/>
      <c r="G16" s="131"/>
      <c r="H16" s="137"/>
      <c r="I16" s="145"/>
      <c r="J16" s="146"/>
      <c r="K16" s="146"/>
      <c r="L16" s="146"/>
      <c r="M16" s="147"/>
      <c r="N16" s="147"/>
      <c r="O16" s="147"/>
      <c r="P16" s="147"/>
      <c r="Q16" s="140"/>
    </row>
    <row r="17" spans="1:17" x14ac:dyDescent="0.2">
      <c r="A17" s="148"/>
      <c r="B17" s="149" t="s">
        <v>701</v>
      </c>
      <c r="C17" s="148"/>
      <c r="D17" s="150"/>
      <c r="E17" s="148"/>
      <c r="F17" s="148"/>
      <c r="G17" s="148"/>
      <c r="H17" s="148"/>
      <c r="I17" s="151"/>
      <c r="J17" s="370" t="s">
        <v>702</v>
      </c>
      <c r="K17" s="371"/>
      <c r="L17" s="371"/>
      <c r="M17" s="371"/>
      <c r="N17" s="371"/>
      <c r="O17" s="371"/>
      <c r="P17" s="371"/>
      <c r="Q17" s="371"/>
    </row>
    <row r="18" spans="1:17" x14ac:dyDescent="0.2">
      <c r="A18" s="152" t="s">
        <v>384</v>
      </c>
      <c r="B18" s="153">
        <f>COUNTA(B7:B16)</f>
        <v>9</v>
      </c>
      <c r="C18" s="154"/>
      <c r="D18" s="154"/>
      <c r="E18" s="154"/>
      <c r="F18" s="155"/>
      <c r="G18" s="156" t="s">
        <v>670</v>
      </c>
      <c r="H18" s="157">
        <f>J18-H19-H20-H21</f>
        <v>181.82</v>
      </c>
      <c r="I18" s="158"/>
      <c r="J18" s="159">
        <f t="shared" ref="J18:Q18" si="3">SUM(J7:J16)</f>
        <v>181.82</v>
      </c>
      <c r="K18" s="159">
        <f t="shared" si="3"/>
        <v>96.13</v>
      </c>
      <c r="L18" s="159">
        <f t="shared" si="3"/>
        <v>159.82999999999998</v>
      </c>
      <c r="M18" s="159">
        <f t="shared" si="3"/>
        <v>45.65</v>
      </c>
      <c r="N18" s="159">
        <f t="shared" si="3"/>
        <v>11</v>
      </c>
      <c r="O18" s="159">
        <f t="shared" si="3"/>
        <v>20</v>
      </c>
      <c r="P18" s="159">
        <f t="shared" si="3"/>
        <v>41.47</v>
      </c>
      <c r="Q18" s="159">
        <f t="shared" si="3"/>
        <v>0</v>
      </c>
    </row>
    <row r="19" spans="1:17" hidden="1" x14ac:dyDescent="0.2">
      <c r="A19" s="160"/>
      <c r="B19" s="160"/>
      <c r="C19" s="160"/>
      <c r="D19" s="160"/>
      <c r="E19" s="160"/>
      <c r="F19" s="160"/>
      <c r="G19" s="156" t="s">
        <v>703</v>
      </c>
      <c r="H19" s="161">
        <v>0</v>
      </c>
    </row>
    <row r="20" spans="1:17" hidden="1" x14ac:dyDescent="0.2">
      <c r="A20" s="160"/>
      <c r="B20" s="160"/>
      <c r="C20" s="160"/>
      <c r="D20" s="160"/>
      <c r="E20" s="160"/>
      <c r="F20" s="160"/>
      <c r="G20" s="156" t="s">
        <v>704</v>
      </c>
      <c r="H20" s="161">
        <v>0</v>
      </c>
    </row>
    <row r="21" spans="1:17" hidden="1" x14ac:dyDescent="0.2">
      <c r="A21" s="160"/>
      <c r="B21" s="160"/>
      <c r="C21" s="160"/>
      <c r="D21" s="160"/>
      <c r="E21" s="160"/>
      <c r="F21" s="160"/>
      <c r="G21" s="156" t="s">
        <v>705</v>
      </c>
      <c r="H21" s="161">
        <v>0</v>
      </c>
    </row>
    <row r="23" spans="1:17" x14ac:dyDescent="0.2">
      <c r="A23" s="121" t="s">
        <v>646</v>
      </c>
      <c r="B23" s="124" t="s">
        <v>349</v>
      </c>
      <c r="C23" s="125"/>
      <c r="D23" s="125"/>
      <c r="E23" s="125"/>
      <c r="F23" s="125"/>
      <c r="G23" s="125"/>
      <c r="H23" s="125"/>
      <c r="I23" s="125"/>
      <c r="J23" s="125"/>
      <c r="K23" s="125"/>
      <c r="L23" s="125"/>
      <c r="M23" s="367" t="s">
        <v>647</v>
      </c>
      <c r="N23" s="368"/>
      <c r="O23" s="368"/>
      <c r="P23" s="369"/>
      <c r="Q23" s="126"/>
    </row>
    <row r="24" spans="1:17" s="130" customFormat="1" ht="45" x14ac:dyDescent="0.2">
      <c r="A24" s="127" t="s">
        <v>648</v>
      </c>
      <c r="B24" s="127" t="s">
        <v>649</v>
      </c>
      <c r="C24" s="127" t="s">
        <v>650</v>
      </c>
      <c r="D24" s="127" t="s">
        <v>651</v>
      </c>
      <c r="E24" s="127" t="s">
        <v>652</v>
      </c>
      <c r="F24" s="127" t="s">
        <v>653</v>
      </c>
      <c r="G24" s="127" t="s">
        <v>654</v>
      </c>
      <c r="H24" s="128" t="s">
        <v>655</v>
      </c>
      <c r="I24" s="127" t="s">
        <v>656</v>
      </c>
      <c r="J24" s="127" t="s">
        <v>657</v>
      </c>
      <c r="K24" s="127" t="s">
        <v>658</v>
      </c>
      <c r="L24" s="127" t="s">
        <v>659</v>
      </c>
      <c r="M24" s="127" t="s">
        <v>660</v>
      </c>
      <c r="N24" s="127" t="s">
        <v>661</v>
      </c>
      <c r="O24" s="127" t="s">
        <v>662</v>
      </c>
      <c r="P24" s="127" t="s">
        <v>663</v>
      </c>
      <c r="Q24" s="129" t="s">
        <v>664</v>
      </c>
    </row>
    <row r="25" spans="1:17" ht="36" x14ac:dyDescent="0.2">
      <c r="A25" s="131">
        <v>1</v>
      </c>
      <c r="B25" s="132" t="s">
        <v>308</v>
      </c>
      <c r="C25" s="133" t="s">
        <v>706</v>
      </c>
      <c r="D25" s="133" t="s">
        <v>707</v>
      </c>
      <c r="E25" s="133" t="s">
        <v>668</v>
      </c>
      <c r="F25" s="133">
        <v>20</v>
      </c>
      <c r="G25" s="133" t="s">
        <v>708</v>
      </c>
      <c r="H25" s="137" t="s">
        <v>670</v>
      </c>
      <c r="I25" s="138" t="s">
        <v>671</v>
      </c>
      <c r="J25" s="139">
        <v>10.1</v>
      </c>
      <c r="K25" s="139">
        <f>J25</f>
        <v>10.1</v>
      </c>
      <c r="L25" s="139">
        <f>K25</f>
        <v>10.1</v>
      </c>
      <c r="M25" s="140">
        <v>3.4</v>
      </c>
      <c r="N25" s="140">
        <v>1</v>
      </c>
      <c r="O25" s="140">
        <v>0</v>
      </c>
      <c r="P25" s="140">
        <v>5.7</v>
      </c>
      <c r="Q25" s="141">
        <v>0</v>
      </c>
    </row>
    <row r="26" spans="1:17" ht="36" x14ac:dyDescent="0.2">
      <c r="A26" s="131">
        <v>2</v>
      </c>
      <c r="B26" s="132" t="s">
        <v>309</v>
      </c>
      <c r="C26" s="133" t="s">
        <v>709</v>
      </c>
      <c r="D26" s="133" t="s">
        <v>710</v>
      </c>
      <c r="E26" s="133" t="s">
        <v>668</v>
      </c>
      <c r="F26" s="133">
        <v>20</v>
      </c>
      <c r="G26" s="133" t="s">
        <v>711</v>
      </c>
      <c r="H26" s="137" t="s">
        <v>670</v>
      </c>
      <c r="I26" s="138" t="s">
        <v>671</v>
      </c>
      <c r="J26" s="139">
        <v>13.3</v>
      </c>
      <c r="K26" s="139">
        <f>J26</f>
        <v>13.3</v>
      </c>
      <c r="L26" s="139">
        <f>K26</f>
        <v>13.3</v>
      </c>
      <c r="M26" s="140">
        <v>7.2</v>
      </c>
      <c r="N26" s="140">
        <v>1.2</v>
      </c>
      <c r="O26" s="140">
        <v>0</v>
      </c>
      <c r="P26" s="140">
        <v>4.9000000000000004</v>
      </c>
      <c r="Q26" s="141">
        <v>0</v>
      </c>
    </row>
    <row r="27" spans="1:17" x14ac:dyDescent="0.2">
      <c r="A27" s="146"/>
      <c r="B27" s="162"/>
      <c r="C27" s="146"/>
      <c r="D27" s="147"/>
      <c r="E27" s="146"/>
      <c r="F27" s="146"/>
      <c r="G27" s="146"/>
      <c r="H27" s="163"/>
      <c r="I27" s="145"/>
      <c r="J27" s="146"/>
      <c r="K27" s="146"/>
      <c r="L27" s="146"/>
      <c r="M27" s="147"/>
      <c r="N27" s="147"/>
      <c r="O27" s="147"/>
      <c r="P27" s="147"/>
      <c r="Q27" s="140"/>
    </row>
    <row r="28" spans="1:17" x14ac:dyDescent="0.2">
      <c r="A28" s="148"/>
      <c r="B28" s="149" t="s">
        <v>701</v>
      </c>
      <c r="C28" s="148"/>
      <c r="D28" s="150"/>
      <c r="E28" s="148"/>
      <c r="F28" s="148"/>
      <c r="G28" s="148"/>
      <c r="H28" s="148"/>
      <c r="I28" s="151"/>
      <c r="J28" s="370" t="s">
        <v>702</v>
      </c>
      <c r="K28" s="371"/>
      <c r="L28" s="371"/>
      <c r="M28" s="371"/>
      <c r="N28" s="371"/>
      <c r="O28" s="371"/>
      <c r="P28" s="371"/>
      <c r="Q28" s="371"/>
    </row>
    <row r="29" spans="1:17" x14ac:dyDescent="0.2">
      <c r="A29" s="152" t="s">
        <v>384</v>
      </c>
      <c r="B29" s="153">
        <f>COUNTA(B25:B27)</f>
        <v>2</v>
      </c>
      <c r="C29" s="154"/>
      <c r="D29" s="154"/>
      <c r="E29" s="154"/>
      <c r="F29" s="155"/>
      <c r="G29" s="156" t="s">
        <v>670</v>
      </c>
      <c r="H29" s="157">
        <f>J29-H30-H31-H32</f>
        <v>23.4</v>
      </c>
      <c r="I29" s="158"/>
      <c r="J29" s="159">
        <f>SUM(J25:J27)</f>
        <v>23.4</v>
      </c>
      <c r="K29" s="159">
        <f>SUM(K25:K27)</f>
        <v>23.4</v>
      </c>
      <c r="L29" s="159">
        <f>SUM(L25:L27)</f>
        <v>23.4</v>
      </c>
      <c r="M29" s="159">
        <f>SUM(M25:M27)</f>
        <v>10.6</v>
      </c>
      <c r="N29" s="159">
        <f>SUM(N25:N27)</f>
        <v>2.2000000000000002</v>
      </c>
      <c r="O29" s="159"/>
      <c r="P29" s="159">
        <f>SUM(P25:P27)</f>
        <v>10.600000000000001</v>
      </c>
      <c r="Q29" s="159">
        <f>SUM(Q25:Q27)</f>
        <v>0</v>
      </c>
    </row>
    <row r="30" spans="1:17" hidden="1" x14ac:dyDescent="0.2">
      <c r="A30" s="160"/>
      <c r="B30" s="160"/>
      <c r="C30" s="160"/>
      <c r="D30" s="160"/>
      <c r="E30" s="160"/>
      <c r="F30" s="160"/>
      <c r="G30" s="156" t="s">
        <v>703</v>
      </c>
      <c r="H30" s="161">
        <v>0</v>
      </c>
      <c r="I30" s="164"/>
      <c r="J30" s="125"/>
      <c r="K30" s="125"/>
      <c r="L30" s="125"/>
      <c r="M30" s="125"/>
      <c r="N30" s="125"/>
      <c r="O30" s="125"/>
      <c r="P30" s="125"/>
      <c r="Q30" s="165"/>
    </row>
    <row r="31" spans="1:17" hidden="1" x14ac:dyDescent="0.2">
      <c r="A31" s="160"/>
      <c r="B31" s="160"/>
      <c r="C31" s="160"/>
      <c r="D31" s="160"/>
      <c r="E31" s="160"/>
      <c r="F31" s="160"/>
      <c r="G31" s="156" t="s">
        <v>704</v>
      </c>
      <c r="H31" s="161">
        <v>0</v>
      </c>
      <c r="I31" s="164"/>
      <c r="J31" s="164"/>
      <c r="K31" s="164"/>
      <c r="L31" s="164"/>
      <c r="M31" s="164"/>
      <c r="N31" s="164"/>
      <c r="O31" s="164"/>
      <c r="P31" s="164"/>
      <c r="Q31" s="165"/>
    </row>
    <row r="32" spans="1:17" hidden="1" x14ac:dyDescent="0.2">
      <c r="A32" s="160"/>
      <c r="B32" s="160"/>
      <c r="C32" s="160"/>
      <c r="D32" s="160"/>
      <c r="E32" s="160"/>
      <c r="F32" s="160"/>
      <c r="G32" s="156" t="s">
        <v>705</v>
      </c>
      <c r="H32" s="161">
        <v>0</v>
      </c>
      <c r="I32" s="164"/>
      <c r="J32" s="164"/>
      <c r="K32" s="164"/>
      <c r="L32" s="164"/>
      <c r="M32" s="164"/>
      <c r="N32" s="164"/>
      <c r="O32" s="164"/>
      <c r="P32" s="164"/>
      <c r="Q32" s="165"/>
    </row>
  </sheetData>
  <sheetProtection algorithmName="SHA-512" hashValue="6rPlQV6ywvU7kE3xo5nUNIGYi+VwURA/vFkFIZwLAsErqWgj9BDQ0p0o7HX/TYN7nLRTlT4ONR83zCqkY7av2Q==" saltValue="YBYNsBu3Ibd4NLVFgN9zbw==" spinCount="100000" sheet="1"/>
  <mergeCells count="4">
    <mergeCell ref="M5:P5"/>
    <mergeCell ref="J17:Q17"/>
    <mergeCell ref="M23:P23"/>
    <mergeCell ref="J28:Q28"/>
  </mergeCells>
  <pageMargins left="0.7" right="0.7" top="0.75" bottom="0.75" header="0.3" footer="0.3"/>
  <pageSetup paperSize="9" scale="79" orientation="landscape" r:id="rId1"/>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view="pageBreakPreview" zoomScale="85" zoomScaleNormal="100" zoomScaleSheetLayoutView="85" workbookViewId="0">
      <selection activeCell="E36" sqref="E36"/>
    </sheetView>
  </sheetViews>
  <sheetFormatPr defaultRowHeight="12.75" x14ac:dyDescent="0.2"/>
  <cols>
    <col min="1" max="1" width="10.7109375" style="70" customWidth="1"/>
    <col min="2" max="2" width="6.5703125" style="71" customWidth="1"/>
    <col min="3" max="3" width="8.85546875" style="71" customWidth="1"/>
    <col min="4" max="4" width="7.7109375" style="71" customWidth="1"/>
    <col min="5" max="6" width="8.7109375" style="71" customWidth="1"/>
    <col min="7" max="7" width="6.7109375" style="71" customWidth="1"/>
    <col min="8" max="8" width="8.7109375" style="71" customWidth="1"/>
    <col min="9" max="9" width="7.140625" style="71" bestFit="1" customWidth="1"/>
    <col min="10" max="11" width="7.7109375" style="71" customWidth="1"/>
    <col min="12" max="12" width="6.7109375" style="71" customWidth="1"/>
    <col min="13" max="13" width="7.140625" style="71" bestFit="1" customWidth="1"/>
    <col min="14" max="256" width="9.140625" style="70"/>
    <col min="257" max="257" width="10.7109375" style="70" customWidth="1"/>
    <col min="258" max="258" width="6.5703125" style="70" customWidth="1"/>
    <col min="259" max="259" width="8.85546875" style="70" customWidth="1"/>
    <col min="260" max="260" width="7.7109375" style="70" customWidth="1"/>
    <col min="261" max="262" width="8.7109375" style="70" customWidth="1"/>
    <col min="263" max="263" width="6.7109375" style="70" customWidth="1"/>
    <col min="264" max="264" width="8.7109375" style="70" customWidth="1"/>
    <col min="265" max="265" width="7.140625" style="70" bestFit="1" customWidth="1"/>
    <col min="266" max="267" width="7.7109375" style="70" customWidth="1"/>
    <col min="268" max="268" width="6.7109375" style="70" customWidth="1"/>
    <col min="269" max="269" width="7.140625" style="70" bestFit="1" customWidth="1"/>
    <col min="270" max="512" width="9.140625" style="70"/>
    <col min="513" max="513" width="10.7109375" style="70" customWidth="1"/>
    <col min="514" max="514" width="6.5703125" style="70" customWidth="1"/>
    <col min="515" max="515" width="8.85546875" style="70" customWidth="1"/>
    <col min="516" max="516" width="7.7109375" style="70" customWidth="1"/>
    <col min="517" max="518" width="8.7109375" style="70" customWidth="1"/>
    <col min="519" max="519" width="6.7109375" style="70" customWidth="1"/>
    <col min="520" max="520" width="8.7109375" style="70" customWidth="1"/>
    <col min="521" max="521" width="7.140625" style="70" bestFit="1" customWidth="1"/>
    <col min="522" max="523" width="7.7109375" style="70" customWidth="1"/>
    <col min="524" max="524" width="6.7109375" style="70" customWidth="1"/>
    <col min="525" max="525" width="7.140625" style="70" bestFit="1" customWidth="1"/>
    <col min="526" max="768" width="9.140625" style="70"/>
    <col min="769" max="769" width="10.7109375" style="70" customWidth="1"/>
    <col min="770" max="770" width="6.5703125" style="70" customWidth="1"/>
    <col min="771" max="771" width="8.85546875" style="70" customWidth="1"/>
    <col min="772" max="772" width="7.7109375" style="70" customWidth="1"/>
    <col min="773" max="774" width="8.7109375" style="70" customWidth="1"/>
    <col min="775" max="775" width="6.7109375" style="70" customWidth="1"/>
    <col min="776" max="776" width="8.7109375" style="70" customWidth="1"/>
    <col min="777" max="777" width="7.140625" style="70" bestFit="1" customWidth="1"/>
    <col min="778" max="779" width="7.7109375" style="70" customWidth="1"/>
    <col min="780" max="780" width="6.7109375" style="70" customWidth="1"/>
    <col min="781" max="781" width="7.140625" style="70" bestFit="1" customWidth="1"/>
    <col min="782" max="1024" width="9.140625" style="70"/>
    <col min="1025" max="1025" width="10.7109375" style="70" customWidth="1"/>
    <col min="1026" max="1026" width="6.5703125" style="70" customWidth="1"/>
    <col min="1027" max="1027" width="8.85546875" style="70" customWidth="1"/>
    <col min="1028" max="1028" width="7.7109375" style="70" customWidth="1"/>
    <col min="1029" max="1030" width="8.7109375" style="70" customWidth="1"/>
    <col min="1031" max="1031" width="6.7109375" style="70" customWidth="1"/>
    <col min="1032" max="1032" width="8.7109375" style="70" customWidth="1"/>
    <col min="1033" max="1033" width="7.140625" style="70" bestFit="1" customWidth="1"/>
    <col min="1034" max="1035" width="7.7109375" style="70" customWidth="1"/>
    <col min="1036" max="1036" width="6.7109375" style="70" customWidth="1"/>
    <col min="1037" max="1037" width="7.140625" style="70" bestFit="1" customWidth="1"/>
    <col min="1038" max="1280" width="9.140625" style="70"/>
    <col min="1281" max="1281" width="10.7109375" style="70" customWidth="1"/>
    <col min="1282" max="1282" width="6.5703125" style="70" customWidth="1"/>
    <col min="1283" max="1283" width="8.85546875" style="70" customWidth="1"/>
    <col min="1284" max="1284" width="7.7109375" style="70" customWidth="1"/>
    <col min="1285" max="1286" width="8.7109375" style="70" customWidth="1"/>
    <col min="1287" max="1287" width="6.7109375" style="70" customWidth="1"/>
    <col min="1288" max="1288" width="8.7109375" style="70" customWidth="1"/>
    <col min="1289" max="1289" width="7.140625" style="70" bestFit="1" customWidth="1"/>
    <col min="1290" max="1291" width="7.7109375" style="70" customWidth="1"/>
    <col min="1292" max="1292" width="6.7109375" style="70" customWidth="1"/>
    <col min="1293" max="1293" width="7.140625" style="70" bestFit="1" customWidth="1"/>
    <col min="1294" max="1536" width="9.140625" style="70"/>
    <col min="1537" max="1537" width="10.7109375" style="70" customWidth="1"/>
    <col min="1538" max="1538" width="6.5703125" style="70" customWidth="1"/>
    <col min="1539" max="1539" width="8.85546875" style="70" customWidth="1"/>
    <col min="1540" max="1540" width="7.7109375" style="70" customWidth="1"/>
    <col min="1541" max="1542" width="8.7109375" style="70" customWidth="1"/>
    <col min="1543" max="1543" width="6.7109375" style="70" customWidth="1"/>
    <col min="1544" max="1544" width="8.7109375" style="70" customWidth="1"/>
    <col min="1545" max="1545" width="7.140625" style="70" bestFit="1" customWidth="1"/>
    <col min="1546" max="1547" width="7.7109375" style="70" customWidth="1"/>
    <col min="1548" max="1548" width="6.7109375" style="70" customWidth="1"/>
    <col min="1549" max="1549" width="7.140625" style="70" bestFit="1" customWidth="1"/>
    <col min="1550" max="1792" width="9.140625" style="70"/>
    <col min="1793" max="1793" width="10.7109375" style="70" customWidth="1"/>
    <col min="1794" max="1794" width="6.5703125" style="70" customWidth="1"/>
    <col min="1795" max="1795" width="8.85546875" style="70" customWidth="1"/>
    <col min="1796" max="1796" width="7.7109375" style="70" customWidth="1"/>
    <col min="1797" max="1798" width="8.7109375" style="70" customWidth="1"/>
    <col min="1799" max="1799" width="6.7109375" style="70" customWidth="1"/>
    <col min="1800" max="1800" width="8.7109375" style="70" customWidth="1"/>
    <col min="1801" max="1801" width="7.140625" style="70" bestFit="1" customWidth="1"/>
    <col min="1802" max="1803" width="7.7109375" style="70" customWidth="1"/>
    <col min="1804" max="1804" width="6.7109375" style="70" customWidth="1"/>
    <col min="1805" max="1805" width="7.140625" style="70" bestFit="1" customWidth="1"/>
    <col min="1806" max="2048" width="9.140625" style="70"/>
    <col min="2049" max="2049" width="10.7109375" style="70" customWidth="1"/>
    <col min="2050" max="2050" width="6.5703125" style="70" customWidth="1"/>
    <col min="2051" max="2051" width="8.85546875" style="70" customWidth="1"/>
    <col min="2052" max="2052" width="7.7109375" style="70" customWidth="1"/>
    <col min="2053" max="2054" width="8.7109375" style="70" customWidth="1"/>
    <col min="2055" max="2055" width="6.7109375" style="70" customWidth="1"/>
    <col min="2056" max="2056" width="8.7109375" style="70" customWidth="1"/>
    <col min="2057" max="2057" width="7.140625" style="70" bestFit="1" customWidth="1"/>
    <col min="2058" max="2059" width="7.7109375" style="70" customWidth="1"/>
    <col min="2060" max="2060" width="6.7109375" style="70" customWidth="1"/>
    <col min="2061" max="2061" width="7.140625" style="70" bestFit="1" customWidth="1"/>
    <col min="2062" max="2304" width="9.140625" style="70"/>
    <col min="2305" max="2305" width="10.7109375" style="70" customWidth="1"/>
    <col min="2306" max="2306" width="6.5703125" style="70" customWidth="1"/>
    <col min="2307" max="2307" width="8.85546875" style="70" customWidth="1"/>
    <col min="2308" max="2308" width="7.7109375" style="70" customWidth="1"/>
    <col min="2309" max="2310" width="8.7109375" style="70" customWidth="1"/>
    <col min="2311" max="2311" width="6.7109375" style="70" customWidth="1"/>
    <col min="2312" max="2312" width="8.7109375" style="70" customWidth="1"/>
    <col min="2313" max="2313" width="7.140625" style="70" bestFit="1" customWidth="1"/>
    <col min="2314" max="2315" width="7.7109375" style="70" customWidth="1"/>
    <col min="2316" max="2316" width="6.7109375" style="70" customWidth="1"/>
    <col min="2317" max="2317" width="7.140625" style="70" bestFit="1" customWidth="1"/>
    <col min="2318" max="2560" width="9.140625" style="70"/>
    <col min="2561" max="2561" width="10.7109375" style="70" customWidth="1"/>
    <col min="2562" max="2562" width="6.5703125" style="70" customWidth="1"/>
    <col min="2563" max="2563" width="8.85546875" style="70" customWidth="1"/>
    <col min="2564" max="2564" width="7.7109375" style="70" customWidth="1"/>
    <col min="2565" max="2566" width="8.7109375" style="70" customWidth="1"/>
    <col min="2567" max="2567" width="6.7109375" style="70" customWidth="1"/>
    <col min="2568" max="2568" width="8.7109375" style="70" customWidth="1"/>
    <col min="2569" max="2569" width="7.140625" style="70" bestFit="1" customWidth="1"/>
    <col min="2570" max="2571" width="7.7109375" style="70" customWidth="1"/>
    <col min="2572" max="2572" width="6.7109375" style="70" customWidth="1"/>
    <col min="2573" max="2573" width="7.140625" style="70" bestFit="1" customWidth="1"/>
    <col min="2574" max="2816" width="9.140625" style="70"/>
    <col min="2817" max="2817" width="10.7109375" style="70" customWidth="1"/>
    <col min="2818" max="2818" width="6.5703125" style="70" customWidth="1"/>
    <col min="2819" max="2819" width="8.85546875" style="70" customWidth="1"/>
    <col min="2820" max="2820" width="7.7109375" style="70" customWidth="1"/>
    <col min="2821" max="2822" width="8.7109375" style="70" customWidth="1"/>
    <col min="2823" max="2823" width="6.7109375" style="70" customWidth="1"/>
    <col min="2824" max="2824" width="8.7109375" style="70" customWidth="1"/>
    <col min="2825" max="2825" width="7.140625" style="70" bestFit="1" customWidth="1"/>
    <col min="2826" max="2827" width="7.7109375" style="70" customWidth="1"/>
    <col min="2828" max="2828" width="6.7109375" style="70" customWidth="1"/>
    <col min="2829" max="2829" width="7.140625" style="70" bestFit="1" customWidth="1"/>
    <col min="2830" max="3072" width="9.140625" style="70"/>
    <col min="3073" max="3073" width="10.7109375" style="70" customWidth="1"/>
    <col min="3074" max="3074" width="6.5703125" style="70" customWidth="1"/>
    <col min="3075" max="3075" width="8.85546875" style="70" customWidth="1"/>
    <col min="3076" max="3076" width="7.7109375" style="70" customWidth="1"/>
    <col min="3077" max="3078" width="8.7109375" style="70" customWidth="1"/>
    <col min="3079" max="3079" width="6.7109375" style="70" customWidth="1"/>
    <col min="3080" max="3080" width="8.7109375" style="70" customWidth="1"/>
    <col min="3081" max="3081" width="7.140625" style="70" bestFit="1" customWidth="1"/>
    <col min="3082" max="3083" width="7.7109375" style="70" customWidth="1"/>
    <col min="3084" max="3084" width="6.7109375" style="70" customWidth="1"/>
    <col min="3085" max="3085" width="7.140625" style="70" bestFit="1" customWidth="1"/>
    <col min="3086" max="3328" width="9.140625" style="70"/>
    <col min="3329" max="3329" width="10.7109375" style="70" customWidth="1"/>
    <col min="3330" max="3330" width="6.5703125" style="70" customWidth="1"/>
    <col min="3331" max="3331" width="8.85546875" style="70" customWidth="1"/>
    <col min="3332" max="3332" width="7.7109375" style="70" customWidth="1"/>
    <col min="3333" max="3334" width="8.7109375" style="70" customWidth="1"/>
    <col min="3335" max="3335" width="6.7109375" style="70" customWidth="1"/>
    <col min="3336" max="3336" width="8.7109375" style="70" customWidth="1"/>
    <col min="3337" max="3337" width="7.140625" style="70" bestFit="1" customWidth="1"/>
    <col min="3338" max="3339" width="7.7109375" style="70" customWidth="1"/>
    <col min="3340" max="3340" width="6.7109375" style="70" customWidth="1"/>
    <col min="3341" max="3341" width="7.140625" style="70" bestFit="1" customWidth="1"/>
    <col min="3342" max="3584" width="9.140625" style="70"/>
    <col min="3585" max="3585" width="10.7109375" style="70" customWidth="1"/>
    <col min="3586" max="3586" width="6.5703125" style="70" customWidth="1"/>
    <col min="3587" max="3587" width="8.85546875" style="70" customWidth="1"/>
    <col min="3588" max="3588" width="7.7109375" style="70" customWidth="1"/>
    <col min="3589" max="3590" width="8.7109375" style="70" customWidth="1"/>
    <col min="3591" max="3591" width="6.7109375" style="70" customWidth="1"/>
    <col min="3592" max="3592" width="8.7109375" style="70" customWidth="1"/>
    <col min="3593" max="3593" width="7.140625" style="70" bestFit="1" customWidth="1"/>
    <col min="3594" max="3595" width="7.7109375" style="70" customWidth="1"/>
    <col min="3596" max="3596" width="6.7109375" style="70" customWidth="1"/>
    <col min="3597" max="3597" width="7.140625" style="70" bestFit="1" customWidth="1"/>
    <col min="3598" max="3840" width="9.140625" style="70"/>
    <col min="3841" max="3841" width="10.7109375" style="70" customWidth="1"/>
    <col min="3842" max="3842" width="6.5703125" style="70" customWidth="1"/>
    <col min="3843" max="3843" width="8.85546875" style="70" customWidth="1"/>
    <col min="3844" max="3844" width="7.7109375" style="70" customWidth="1"/>
    <col min="3845" max="3846" width="8.7109375" style="70" customWidth="1"/>
    <col min="3847" max="3847" width="6.7109375" style="70" customWidth="1"/>
    <col min="3848" max="3848" width="8.7109375" style="70" customWidth="1"/>
    <col min="3849" max="3849" width="7.140625" style="70" bestFit="1" customWidth="1"/>
    <col min="3850" max="3851" width="7.7109375" style="70" customWidth="1"/>
    <col min="3852" max="3852" width="6.7109375" style="70" customWidth="1"/>
    <col min="3853" max="3853" width="7.140625" style="70" bestFit="1" customWidth="1"/>
    <col min="3854" max="4096" width="9.140625" style="70"/>
    <col min="4097" max="4097" width="10.7109375" style="70" customWidth="1"/>
    <col min="4098" max="4098" width="6.5703125" style="70" customWidth="1"/>
    <col min="4099" max="4099" width="8.85546875" style="70" customWidth="1"/>
    <col min="4100" max="4100" width="7.7109375" style="70" customWidth="1"/>
    <col min="4101" max="4102" width="8.7109375" style="70" customWidth="1"/>
    <col min="4103" max="4103" width="6.7109375" style="70" customWidth="1"/>
    <col min="4104" max="4104" width="8.7109375" style="70" customWidth="1"/>
    <col min="4105" max="4105" width="7.140625" style="70" bestFit="1" customWidth="1"/>
    <col min="4106" max="4107" width="7.7109375" style="70" customWidth="1"/>
    <col min="4108" max="4108" width="6.7109375" style="70" customWidth="1"/>
    <col min="4109" max="4109" width="7.140625" style="70" bestFit="1" customWidth="1"/>
    <col min="4110" max="4352" width="9.140625" style="70"/>
    <col min="4353" max="4353" width="10.7109375" style="70" customWidth="1"/>
    <col min="4354" max="4354" width="6.5703125" style="70" customWidth="1"/>
    <col min="4355" max="4355" width="8.85546875" style="70" customWidth="1"/>
    <col min="4356" max="4356" width="7.7109375" style="70" customWidth="1"/>
    <col min="4357" max="4358" width="8.7109375" style="70" customWidth="1"/>
    <col min="4359" max="4359" width="6.7109375" style="70" customWidth="1"/>
    <col min="4360" max="4360" width="8.7109375" style="70" customWidth="1"/>
    <col min="4361" max="4361" width="7.140625" style="70" bestFit="1" customWidth="1"/>
    <col min="4362" max="4363" width="7.7109375" style="70" customWidth="1"/>
    <col min="4364" max="4364" width="6.7109375" style="70" customWidth="1"/>
    <col min="4365" max="4365" width="7.140625" style="70" bestFit="1" customWidth="1"/>
    <col min="4366" max="4608" width="9.140625" style="70"/>
    <col min="4609" max="4609" width="10.7109375" style="70" customWidth="1"/>
    <col min="4610" max="4610" width="6.5703125" style="70" customWidth="1"/>
    <col min="4611" max="4611" width="8.85546875" style="70" customWidth="1"/>
    <col min="4612" max="4612" width="7.7109375" style="70" customWidth="1"/>
    <col min="4613" max="4614" width="8.7109375" style="70" customWidth="1"/>
    <col min="4615" max="4615" width="6.7109375" style="70" customWidth="1"/>
    <col min="4616" max="4616" width="8.7109375" style="70" customWidth="1"/>
    <col min="4617" max="4617" width="7.140625" style="70" bestFit="1" customWidth="1"/>
    <col min="4618" max="4619" width="7.7109375" style="70" customWidth="1"/>
    <col min="4620" max="4620" width="6.7109375" style="70" customWidth="1"/>
    <col min="4621" max="4621" width="7.140625" style="70" bestFit="1" customWidth="1"/>
    <col min="4622" max="4864" width="9.140625" style="70"/>
    <col min="4865" max="4865" width="10.7109375" style="70" customWidth="1"/>
    <col min="4866" max="4866" width="6.5703125" style="70" customWidth="1"/>
    <col min="4867" max="4867" width="8.85546875" style="70" customWidth="1"/>
    <col min="4868" max="4868" width="7.7109375" style="70" customWidth="1"/>
    <col min="4869" max="4870" width="8.7109375" style="70" customWidth="1"/>
    <col min="4871" max="4871" width="6.7109375" style="70" customWidth="1"/>
    <col min="4872" max="4872" width="8.7109375" style="70" customWidth="1"/>
    <col min="4873" max="4873" width="7.140625" style="70" bestFit="1" customWidth="1"/>
    <col min="4874" max="4875" width="7.7109375" style="70" customWidth="1"/>
    <col min="4876" max="4876" width="6.7109375" style="70" customWidth="1"/>
    <col min="4877" max="4877" width="7.140625" style="70" bestFit="1" customWidth="1"/>
    <col min="4878" max="5120" width="9.140625" style="70"/>
    <col min="5121" max="5121" width="10.7109375" style="70" customWidth="1"/>
    <col min="5122" max="5122" width="6.5703125" style="70" customWidth="1"/>
    <col min="5123" max="5123" width="8.85546875" style="70" customWidth="1"/>
    <col min="5124" max="5124" width="7.7109375" style="70" customWidth="1"/>
    <col min="5125" max="5126" width="8.7109375" style="70" customWidth="1"/>
    <col min="5127" max="5127" width="6.7109375" style="70" customWidth="1"/>
    <col min="5128" max="5128" width="8.7109375" style="70" customWidth="1"/>
    <col min="5129" max="5129" width="7.140625" style="70" bestFit="1" customWidth="1"/>
    <col min="5130" max="5131" width="7.7109375" style="70" customWidth="1"/>
    <col min="5132" max="5132" width="6.7109375" style="70" customWidth="1"/>
    <col min="5133" max="5133" width="7.140625" style="70" bestFit="1" customWidth="1"/>
    <col min="5134" max="5376" width="9.140625" style="70"/>
    <col min="5377" max="5377" width="10.7109375" style="70" customWidth="1"/>
    <col min="5378" max="5378" width="6.5703125" style="70" customWidth="1"/>
    <col min="5379" max="5379" width="8.85546875" style="70" customWidth="1"/>
    <col min="5380" max="5380" width="7.7109375" style="70" customWidth="1"/>
    <col min="5381" max="5382" width="8.7109375" style="70" customWidth="1"/>
    <col min="5383" max="5383" width="6.7109375" style="70" customWidth="1"/>
    <col min="5384" max="5384" width="8.7109375" style="70" customWidth="1"/>
    <col min="5385" max="5385" width="7.140625" style="70" bestFit="1" customWidth="1"/>
    <col min="5386" max="5387" width="7.7109375" style="70" customWidth="1"/>
    <col min="5388" max="5388" width="6.7109375" style="70" customWidth="1"/>
    <col min="5389" max="5389" width="7.140625" style="70" bestFit="1" customWidth="1"/>
    <col min="5390" max="5632" width="9.140625" style="70"/>
    <col min="5633" max="5633" width="10.7109375" style="70" customWidth="1"/>
    <col min="5634" max="5634" width="6.5703125" style="70" customWidth="1"/>
    <col min="5635" max="5635" width="8.85546875" style="70" customWidth="1"/>
    <col min="5636" max="5636" width="7.7109375" style="70" customWidth="1"/>
    <col min="5637" max="5638" width="8.7109375" style="70" customWidth="1"/>
    <col min="5639" max="5639" width="6.7109375" style="70" customWidth="1"/>
    <col min="5640" max="5640" width="8.7109375" style="70" customWidth="1"/>
    <col min="5641" max="5641" width="7.140625" style="70" bestFit="1" customWidth="1"/>
    <col min="5642" max="5643" width="7.7109375" style="70" customWidth="1"/>
    <col min="5644" max="5644" width="6.7109375" style="70" customWidth="1"/>
    <col min="5645" max="5645" width="7.140625" style="70" bestFit="1" customWidth="1"/>
    <col min="5646" max="5888" width="9.140625" style="70"/>
    <col min="5889" max="5889" width="10.7109375" style="70" customWidth="1"/>
    <col min="5890" max="5890" width="6.5703125" style="70" customWidth="1"/>
    <col min="5891" max="5891" width="8.85546875" style="70" customWidth="1"/>
    <col min="5892" max="5892" width="7.7109375" style="70" customWidth="1"/>
    <col min="5893" max="5894" width="8.7109375" style="70" customWidth="1"/>
    <col min="5895" max="5895" width="6.7109375" style="70" customWidth="1"/>
    <col min="5896" max="5896" width="8.7109375" style="70" customWidth="1"/>
    <col min="5897" max="5897" width="7.140625" style="70" bestFit="1" customWidth="1"/>
    <col min="5898" max="5899" width="7.7109375" style="70" customWidth="1"/>
    <col min="5900" max="5900" width="6.7109375" style="70" customWidth="1"/>
    <col min="5901" max="5901" width="7.140625" style="70" bestFit="1" customWidth="1"/>
    <col min="5902" max="6144" width="9.140625" style="70"/>
    <col min="6145" max="6145" width="10.7109375" style="70" customWidth="1"/>
    <col min="6146" max="6146" width="6.5703125" style="70" customWidth="1"/>
    <col min="6147" max="6147" width="8.85546875" style="70" customWidth="1"/>
    <col min="6148" max="6148" width="7.7109375" style="70" customWidth="1"/>
    <col min="6149" max="6150" width="8.7109375" style="70" customWidth="1"/>
    <col min="6151" max="6151" width="6.7109375" style="70" customWidth="1"/>
    <col min="6152" max="6152" width="8.7109375" style="70" customWidth="1"/>
    <col min="6153" max="6153" width="7.140625" style="70" bestFit="1" customWidth="1"/>
    <col min="6154" max="6155" width="7.7109375" style="70" customWidth="1"/>
    <col min="6156" max="6156" width="6.7109375" style="70" customWidth="1"/>
    <col min="6157" max="6157" width="7.140625" style="70" bestFit="1" customWidth="1"/>
    <col min="6158" max="6400" width="9.140625" style="70"/>
    <col min="6401" max="6401" width="10.7109375" style="70" customWidth="1"/>
    <col min="6402" max="6402" width="6.5703125" style="70" customWidth="1"/>
    <col min="6403" max="6403" width="8.85546875" style="70" customWidth="1"/>
    <col min="6404" max="6404" width="7.7109375" style="70" customWidth="1"/>
    <col min="6405" max="6406" width="8.7109375" style="70" customWidth="1"/>
    <col min="6407" max="6407" width="6.7109375" style="70" customWidth="1"/>
    <col min="6408" max="6408" width="8.7109375" style="70" customWidth="1"/>
    <col min="6409" max="6409" width="7.140625" style="70" bestFit="1" customWidth="1"/>
    <col min="6410" max="6411" width="7.7109375" style="70" customWidth="1"/>
    <col min="6412" max="6412" width="6.7109375" style="70" customWidth="1"/>
    <col min="6413" max="6413" width="7.140625" style="70" bestFit="1" customWidth="1"/>
    <col min="6414" max="6656" width="9.140625" style="70"/>
    <col min="6657" max="6657" width="10.7109375" style="70" customWidth="1"/>
    <col min="6658" max="6658" width="6.5703125" style="70" customWidth="1"/>
    <col min="6659" max="6659" width="8.85546875" style="70" customWidth="1"/>
    <col min="6660" max="6660" width="7.7109375" style="70" customWidth="1"/>
    <col min="6661" max="6662" width="8.7109375" style="70" customWidth="1"/>
    <col min="6663" max="6663" width="6.7109375" style="70" customWidth="1"/>
    <col min="6664" max="6664" width="8.7109375" style="70" customWidth="1"/>
    <col min="6665" max="6665" width="7.140625" style="70" bestFit="1" customWidth="1"/>
    <col min="6666" max="6667" width="7.7109375" style="70" customWidth="1"/>
    <col min="6668" max="6668" width="6.7109375" style="70" customWidth="1"/>
    <col min="6669" max="6669" width="7.140625" style="70" bestFit="1" customWidth="1"/>
    <col min="6670" max="6912" width="9.140625" style="70"/>
    <col min="6913" max="6913" width="10.7109375" style="70" customWidth="1"/>
    <col min="6914" max="6914" width="6.5703125" style="70" customWidth="1"/>
    <col min="6915" max="6915" width="8.85546875" style="70" customWidth="1"/>
    <col min="6916" max="6916" width="7.7109375" style="70" customWidth="1"/>
    <col min="6917" max="6918" width="8.7109375" style="70" customWidth="1"/>
    <col min="6919" max="6919" width="6.7109375" style="70" customWidth="1"/>
    <col min="6920" max="6920" width="8.7109375" style="70" customWidth="1"/>
    <col min="6921" max="6921" width="7.140625" style="70" bestFit="1" customWidth="1"/>
    <col min="6922" max="6923" width="7.7109375" style="70" customWidth="1"/>
    <col min="6924" max="6924" width="6.7109375" style="70" customWidth="1"/>
    <col min="6925" max="6925" width="7.140625" style="70" bestFit="1" customWidth="1"/>
    <col min="6926" max="7168" width="9.140625" style="70"/>
    <col min="7169" max="7169" width="10.7109375" style="70" customWidth="1"/>
    <col min="7170" max="7170" width="6.5703125" style="70" customWidth="1"/>
    <col min="7171" max="7171" width="8.85546875" style="70" customWidth="1"/>
    <col min="7172" max="7172" width="7.7109375" style="70" customWidth="1"/>
    <col min="7173" max="7174" width="8.7109375" style="70" customWidth="1"/>
    <col min="7175" max="7175" width="6.7109375" style="70" customWidth="1"/>
    <col min="7176" max="7176" width="8.7109375" style="70" customWidth="1"/>
    <col min="7177" max="7177" width="7.140625" style="70" bestFit="1" customWidth="1"/>
    <col min="7178" max="7179" width="7.7109375" style="70" customWidth="1"/>
    <col min="7180" max="7180" width="6.7109375" style="70" customWidth="1"/>
    <col min="7181" max="7181" width="7.140625" style="70" bestFit="1" customWidth="1"/>
    <col min="7182" max="7424" width="9.140625" style="70"/>
    <col min="7425" max="7425" width="10.7109375" style="70" customWidth="1"/>
    <col min="7426" max="7426" width="6.5703125" style="70" customWidth="1"/>
    <col min="7427" max="7427" width="8.85546875" style="70" customWidth="1"/>
    <col min="7428" max="7428" width="7.7109375" style="70" customWidth="1"/>
    <col min="7429" max="7430" width="8.7109375" style="70" customWidth="1"/>
    <col min="7431" max="7431" width="6.7109375" style="70" customWidth="1"/>
    <col min="7432" max="7432" width="8.7109375" style="70" customWidth="1"/>
    <col min="7433" max="7433" width="7.140625" style="70" bestFit="1" customWidth="1"/>
    <col min="7434" max="7435" width="7.7109375" style="70" customWidth="1"/>
    <col min="7436" max="7436" width="6.7109375" style="70" customWidth="1"/>
    <col min="7437" max="7437" width="7.140625" style="70" bestFit="1" customWidth="1"/>
    <col min="7438" max="7680" width="9.140625" style="70"/>
    <col min="7681" max="7681" width="10.7109375" style="70" customWidth="1"/>
    <col min="7682" max="7682" width="6.5703125" style="70" customWidth="1"/>
    <col min="7683" max="7683" width="8.85546875" style="70" customWidth="1"/>
    <col min="7684" max="7684" width="7.7109375" style="70" customWidth="1"/>
    <col min="7685" max="7686" width="8.7109375" style="70" customWidth="1"/>
    <col min="7687" max="7687" width="6.7109375" style="70" customWidth="1"/>
    <col min="7688" max="7688" width="8.7109375" style="70" customWidth="1"/>
    <col min="7689" max="7689" width="7.140625" style="70" bestFit="1" customWidth="1"/>
    <col min="7690" max="7691" width="7.7109375" style="70" customWidth="1"/>
    <col min="7692" max="7692" width="6.7109375" style="70" customWidth="1"/>
    <col min="7693" max="7693" width="7.140625" style="70" bestFit="1" customWidth="1"/>
    <col min="7694" max="7936" width="9.140625" style="70"/>
    <col min="7937" max="7937" width="10.7109375" style="70" customWidth="1"/>
    <col min="7938" max="7938" width="6.5703125" style="70" customWidth="1"/>
    <col min="7939" max="7939" width="8.85546875" style="70" customWidth="1"/>
    <col min="7940" max="7940" width="7.7109375" style="70" customWidth="1"/>
    <col min="7941" max="7942" width="8.7109375" style="70" customWidth="1"/>
    <col min="7943" max="7943" width="6.7109375" style="70" customWidth="1"/>
    <col min="7944" max="7944" width="8.7109375" style="70" customWidth="1"/>
    <col min="7945" max="7945" width="7.140625" style="70" bestFit="1" customWidth="1"/>
    <col min="7946" max="7947" width="7.7109375" style="70" customWidth="1"/>
    <col min="7948" max="7948" width="6.7109375" style="70" customWidth="1"/>
    <col min="7949" max="7949" width="7.140625" style="70" bestFit="1" customWidth="1"/>
    <col min="7950" max="8192" width="9.140625" style="70"/>
    <col min="8193" max="8193" width="10.7109375" style="70" customWidth="1"/>
    <col min="8194" max="8194" width="6.5703125" style="70" customWidth="1"/>
    <col min="8195" max="8195" width="8.85546875" style="70" customWidth="1"/>
    <col min="8196" max="8196" width="7.7109375" style="70" customWidth="1"/>
    <col min="8197" max="8198" width="8.7109375" style="70" customWidth="1"/>
    <col min="8199" max="8199" width="6.7109375" style="70" customWidth="1"/>
    <col min="8200" max="8200" width="8.7109375" style="70" customWidth="1"/>
    <col min="8201" max="8201" width="7.140625" style="70" bestFit="1" customWidth="1"/>
    <col min="8202" max="8203" width="7.7109375" style="70" customWidth="1"/>
    <col min="8204" max="8204" width="6.7109375" style="70" customWidth="1"/>
    <col min="8205" max="8205" width="7.140625" style="70" bestFit="1" customWidth="1"/>
    <col min="8206" max="8448" width="9.140625" style="70"/>
    <col min="8449" max="8449" width="10.7109375" style="70" customWidth="1"/>
    <col min="8450" max="8450" width="6.5703125" style="70" customWidth="1"/>
    <col min="8451" max="8451" width="8.85546875" style="70" customWidth="1"/>
    <col min="8452" max="8452" width="7.7109375" style="70" customWidth="1"/>
    <col min="8453" max="8454" width="8.7109375" style="70" customWidth="1"/>
    <col min="8455" max="8455" width="6.7109375" style="70" customWidth="1"/>
    <col min="8456" max="8456" width="8.7109375" style="70" customWidth="1"/>
    <col min="8457" max="8457" width="7.140625" style="70" bestFit="1" customWidth="1"/>
    <col min="8458" max="8459" width="7.7109375" style="70" customWidth="1"/>
    <col min="8460" max="8460" width="6.7109375" style="70" customWidth="1"/>
    <col min="8461" max="8461" width="7.140625" style="70" bestFit="1" customWidth="1"/>
    <col min="8462" max="8704" width="9.140625" style="70"/>
    <col min="8705" max="8705" width="10.7109375" style="70" customWidth="1"/>
    <col min="8706" max="8706" width="6.5703125" style="70" customWidth="1"/>
    <col min="8707" max="8707" width="8.85546875" style="70" customWidth="1"/>
    <col min="8708" max="8708" width="7.7109375" style="70" customWidth="1"/>
    <col min="8709" max="8710" width="8.7109375" style="70" customWidth="1"/>
    <col min="8711" max="8711" width="6.7109375" style="70" customWidth="1"/>
    <col min="8712" max="8712" width="8.7109375" style="70" customWidth="1"/>
    <col min="8713" max="8713" width="7.140625" style="70" bestFit="1" customWidth="1"/>
    <col min="8714" max="8715" width="7.7109375" style="70" customWidth="1"/>
    <col min="8716" max="8716" width="6.7109375" style="70" customWidth="1"/>
    <col min="8717" max="8717" width="7.140625" style="70" bestFit="1" customWidth="1"/>
    <col min="8718" max="8960" width="9.140625" style="70"/>
    <col min="8961" max="8961" width="10.7109375" style="70" customWidth="1"/>
    <col min="8962" max="8962" width="6.5703125" style="70" customWidth="1"/>
    <col min="8963" max="8963" width="8.85546875" style="70" customWidth="1"/>
    <col min="8964" max="8964" width="7.7109375" style="70" customWidth="1"/>
    <col min="8965" max="8966" width="8.7109375" style="70" customWidth="1"/>
    <col min="8967" max="8967" width="6.7109375" style="70" customWidth="1"/>
    <col min="8968" max="8968" width="8.7109375" style="70" customWidth="1"/>
    <col min="8969" max="8969" width="7.140625" style="70" bestFit="1" customWidth="1"/>
    <col min="8970" max="8971" width="7.7109375" style="70" customWidth="1"/>
    <col min="8972" max="8972" width="6.7109375" style="70" customWidth="1"/>
    <col min="8973" max="8973" width="7.140625" style="70" bestFit="1" customWidth="1"/>
    <col min="8974" max="9216" width="9.140625" style="70"/>
    <col min="9217" max="9217" width="10.7109375" style="70" customWidth="1"/>
    <col min="9218" max="9218" width="6.5703125" style="70" customWidth="1"/>
    <col min="9219" max="9219" width="8.85546875" style="70" customWidth="1"/>
    <col min="9220" max="9220" width="7.7109375" style="70" customWidth="1"/>
    <col min="9221" max="9222" width="8.7109375" style="70" customWidth="1"/>
    <col min="9223" max="9223" width="6.7109375" style="70" customWidth="1"/>
    <col min="9224" max="9224" width="8.7109375" style="70" customWidth="1"/>
    <col min="9225" max="9225" width="7.140625" style="70" bestFit="1" customWidth="1"/>
    <col min="9226" max="9227" width="7.7109375" style="70" customWidth="1"/>
    <col min="9228" max="9228" width="6.7109375" style="70" customWidth="1"/>
    <col min="9229" max="9229" width="7.140625" style="70" bestFit="1" customWidth="1"/>
    <col min="9230" max="9472" width="9.140625" style="70"/>
    <col min="9473" max="9473" width="10.7109375" style="70" customWidth="1"/>
    <col min="9474" max="9474" width="6.5703125" style="70" customWidth="1"/>
    <col min="9475" max="9475" width="8.85546875" style="70" customWidth="1"/>
    <col min="9476" max="9476" width="7.7109375" style="70" customWidth="1"/>
    <col min="9477" max="9478" width="8.7109375" style="70" customWidth="1"/>
    <col min="9479" max="9479" width="6.7109375" style="70" customWidth="1"/>
    <col min="9480" max="9480" width="8.7109375" style="70" customWidth="1"/>
    <col min="9481" max="9481" width="7.140625" style="70" bestFit="1" customWidth="1"/>
    <col min="9482" max="9483" width="7.7109375" style="70" customWidth="1"/>
    <col min="9484" max="9484" width="6.7109375" style="70" customWidth="1"/>
    <col min="9485" max="9485" width="7.140625" style="70" bestFit="1" customWidth="1"/>
    <col min="9486" max="9728" width="9.140625" style="70"/>
    <col min="9729" max="9729" width="10.7109375" style="70" customWidth="1"/>
    <col min="9730" max="9730" width="6.5703125" style="70" customWidth="1"/>
    <col min="9731" max="9731" width="8.85546875" style="70" customWidth="1"/>
    <col min="9732" max="9732" width="7.7109375" style="70" customWidth="1"/>
    <col min="9733" max="9734" width="8.7109375" style="70" customWidth="1"/>
    <col min="9735" max="9735" width="6.7109375" style="70" customWidth="1"/>
    <col min="9736" max="9736" width="8.7109375" style="70" customWidth="1"/>
    <col min="9737" max="9737" width="7.140625" style="70" bestFit="1" customWidth="1"/>
    <col min="9738" max="9739" width="7.7109375" style="70" customWidth="1"/>
    <col min="9740" max="9740" width="6.7109375" style="70" customWidth="1"/>
    <col min="9741" max="9741" width="7.140625" style="70" bestFit="1" customWidth="1"/>
    <col min="9742" max="9984" width="9.140625" style="70"/>
    <col min="9985" max="9985" width="10.7109375" style="70" customWidth="1"/>
    <col min="9986" max="9986" width="6.5703125" style="70" customWidth="1"/>
    <col min="9987" max="9987" width="8.85546875" style="70" customWidth="1"/>
    <col min="9988" max="9988" width="7.7109375" style="70" customWidth="1"/>
    <col min="9989" max="9990" width="8.7109375" style="70" customWidth="1"/>
    <col min="9991" max="9991" width="6.7109375" style="70" customWidth="1"/>
    <col min="9992" max="9992" width="8.7109375" style="70" customWidth="1"/>
    <col min="9993" max="9993" width="7.140625" style="70" bestFit="1" customWidth="1"/>
    <col min="9994" max="9995" width="7.7109375" style="70" customWidth="1"/>
    <col min="9996" max="9996" width="6.7109375" style="70" customWidth="1"/>
    <col min="9997" max="9997" width="7.140625" style="70" bestFit="1" customWidth="1"/>
    <col min="9998" max="10240" width="9.140625" style="70"/>
    <col min="10241" max="10241" width="10.7109375" style="70" customWidth="1"/>
    <col min="10242" max="10242" width="6.5703125" style="70" customWidth="1"/>
    <col min="10243" max="10243" width="8.85546875" style="70" customWidth="1"/>
    <col min="10244" max="10244" width="7.7109375" style="70" customWidth="1"/>
    <col min="10245" max="10246" width="8.7109375" style="70" customWidth="1"/>
    <col min="10247" max="10247" width="6.7109375" style="70" customWidth="1"/>
    <col min="10248" max="10248" width="8.7109375" style="70" customWidth="1"/>
    <col min="10249" max="10249" width="7.140625" style="70" bestFit="1" customWidth="1"/>
    <col min="10250" max="10251" width="7.7109375" style="70" customWidth="1"/>
    <col min="10252" max="10252" width="6.7109375" style="70" customWidth="1"/>
    <col min="10253" max="10253" width="7.140625" style="70" bestFit="1" customWidth="1"/>
    <col min="10254" max="10496" width="9.140625" style="70"/>
    <col min="10497" max="10497" width="10.7109375" style="70" customWidth="1"/>
    <col min="10498" max="10498" width="6.5703125" style="70" customWidth="1"/>
    <col min="10499" max="10499" width="8.85546875" style="70" customWidth="1"/>
    <col min="10500" max="10500" width="7.7109375" style="70" customWidth="1"/>
    <col min="10501" max="10502" width="8.7109375" style="70" customWidth="1"/>
    <col min="10503" max="10503" width="6.7109375" style="70" customWidth="1"/>
    <col min="10504" max="10504" width="8.7109375" style="70" customWidth="1"/>
    <col min="10505" max="10505" width="7.140625" style="70" bestFit="1" customWidth="1"/>
    <col min="10506" max="10507" width="7.7109375" style="70" customWidth="1"/>
    <col min="10508" max="10508" width="6.7109375" style="70" customWidth="1"/>
    <col min="10509" max="10509" width="7.140625" style="70" bestFit="1" customWidth="1"/>
    <col min="10510" max="10752" width="9.140625" style="70"/>
    <col min="10753" max="10753" width="10.7109375" style="70" customWidth="1"/>
    <col min="10754" max="10754" width="6.5703125" style="70" customWidth="1"/>
    <col min="10755" max="10755" width="8.85546875" style="70" customWidth="1"/>
    <col min="10756" max="10756" width="7.7109375" style="70" customWidth="1"/>
    <col min="10757" max="10758" width="8.7109375" style="70" customWidth="1"/>
    <col min="10759" max="10759" width="6.7109375" style="70" customWidth="1"/>
    <col min="10760" max="10760" width="8.7109375" style="70" customWidth="1"/>
    <col min="10761" max="10761" width="7.140625" style="70" bestFit="1" customWidth="1"/>
    <col min="10762" max="10763" width="7.7109375" style="70" customWidth="1"/>
    <col min="10764" max="10764" width="6.7109375" style="70" customWidth="1"/>
    <col min="10765" max="10765" width="7.140625" style="70" bestFit="1" customWidth="1"/>
    <col min="10766" max="11008" width="9.140625" style="70"/>
    <col min="11009" max="11009" width="10.7109375" style="70" customWidth="1"/>
    <col min="11010" max="11010" width="6.5703125" style="70" customWidth="1"/>
    <col min="11011" max="11011" width="8.85546875" style="70" customWidth="1"/>
    <col min="11012" max="11012" width="7.7109375" style="70" customWidth="1"/>
    <col min="11013" max="11014" width="8.7109375" style="70" customWidth="1"/>
    <col min="11015" max="11015" width="6.7109375" style="70" customWidth="1"/>
    <col min="11016" max="11016" width="8.7109375" style="70" customWidth="1"/>
    <col min="11017" max="11017" width="7.140625" style="70" bestFit="1" customWidth="1"/>
    <col min="11018" max="11019" width="7.7109375" style="70" customWidth="1"/>
    <col min="11020" max="11020" width="6.7109375" style="70" customWidth="1"/>
    <col min="11021" max="11021" width="7.140625" style="70" bestFit="1" customWidth="1"/>
    <col min="11022" max="11264" width="9.140625" style="70"/>
    <col min="11265" max="11265" width="10.7109375" style="70" customWidth="1"/>
    <col min="11266" max="11266" width="6.5703125" style="70" customWidth="1"/>
    <col min="11267" max="11267" width="8.85546875" style="70" customWidth="1"/>
    <col min="11268" max="11268" width="7.7109375" style="70" customWidth="1"/>
    <col min="11269" max="11270" width="8.7109375" style="70" customWidth="1"/>
    <col min="11271" max="11271" width="6.7109375" style="70" customWidth="1"/>
    <col min="11272" max="11272" width="8.7109375" style="70" customWidth="1"/>
    <col min="11273" max="11273" width="7.140625" style="70" bestFit="1" customWidth="1"/>
    <col min="11274" max="11275" width="7.7109375" style="70" customWidth="1"/>
    <col min="11276" max="11276" width="6.7109375" style="70" customWidth="1"/>
    <col min="11277" max="11277" width="7.140625" style="70" bestFit="1" customWidth="1"/>
    <col min="11278" max="11520" width="9.140625" style="70"/>
    <col min="11521" max="11521" width="10.7109375" style="70" customWidth="1"/>
    <col min="11522" max="11522" width="6.5703125" style="70" customWidth="1"/>
    <col min="11523" max="11523" width="8.85546875" style="70" customWidth="1"/>
    <col min="11524" max="11524" width="7.7109375" style="70" customWidth="1"/>
    <col min="11525" max="11526" width="8.7109375" style="70" customWidth="1"/>
    <col min="11527" max="11527" width="6.7109375" style="70" customWidth="1"/>
    <col min="11528" max="11528" width="8.7109375" style="70" customWidth="1"/>
    <col min="11529" max="11529" width="7.140625" style="70" bestFit="1" customWidth="1"/>
    <col min="11530" max="11531" width="7.7109375" style="70" customWidth="1"/>
    <col min="11532" max="11532" width="6.7109375" style="70" customWidth="1"/>
    <col min="11533" max="11533" width="7.140625" style="70" bestFit="1" customWidth="1"/>
    <col min="11534" max="11776" width="9.140625" style="70"/>
    <col min="11777" max="11777" width="10.7109375" style="70" customWidth="1"/>
    <col min="11778" max="11778" width="6.5703125" style="70" customWidth="1"/>
    <col min="11779" max="11779" width="8.85546875" style="70" customWidth="1"/>
    <col min="11780" max="11780" width="7.7109375" style="70" customWidth="1"/>
    <col min="11781" max="11782" width="8.7109375" style="70" customWidth="1"/>
    <col min="11783" max="11783" width="6.7109375" style="70" customWidth="1"/>
    <col min="11784" max="11784" width="8.7109375" style="70" customWidth="1"/>
    <col min="11785" max="11785" width="7.140625" style="70" bestFit="1" customWidth="1"/>
    <col min="11786" max="11787" width="7.7109375" style="70" customWidth="1"/>
    <col min="11788" max="11788" width="6.7109375" style="70" customWidth="1"/>
    <col min="11789" max="11789" width="7.140625" style="70" bestFit="1" customWidth="1"/>
    <col min="11790" max="12032" width="9.140625" style="70"/>
    <col min="12033" max="12033" width="10.7109375" style="70" customWidth="1"/>
    <col min="12034" max="12034" width="6.5703125" style="70" customWidth="1"/>
    <col min="12035" max="12035" width="8.85546875" style="70" customWidth="1"/>
    <col min="12036" max="12036" width="7.7109375" style="70" customWidth="1"/>
    <col min="12037" max="12038" width="8.7109375" style="70" customWidth="1"/>
    <col min="12039" max="12039" width="6.7109375" style="70" customWidth="1"/>
    <col min="12040" max="12040" width="8.7109375" style="70" customWidth="1"/>
    <col min="12041" max="12041" width="7.140625" style="70" bestFit="1" customWidth="1"/>
    <col min="12042" max="12043" width="7.7109375" style="70" customWidth="1"/>
    <col min="12044" max="12044" width="6.7109375" style="70" customWidth="1"/>
    <col min="12045" max="12045" width="7.140625" style="70" bestFit="1" customWidth="1"/>
    <col min="12046" max="12288" width="9.140625" style="70"/>
    <col min="12289" max="12289" width="10.7109375" style="70" customWidth="1"/>
    <col min="12290" max="12290" width="6.5703125" style="70" customWidth="1"/>
    <col min="12291" max="12291" width="8.85546875" style="70" customWidth="1"/>
    <col min="12292" max="12292" width="7.7109375" style="70" customWidth="1"/>
    <col min="12293" max="12294" width="8.7109375" style="70" customWidth="1"/>
    <col min="12295" max="12295" width="6.7109375" style="70" customWidth="1"/>
    <col min="12296" max="12296" width="8.7109375" style="70" customWidth="1"/>
    <col min="12297" max="12297" width="7.140625" style="70" bestFit="1" customWidth="1"/>
    <col min="12298" max="12299" width="7.7109375" style="70" customWidth="1"/>
    <col min="12300" max="12300" width="6.7109375" style="70" customWidth="1"/>
    <col min="12301" max="12301" width="7.140625" style="70" bestFit="1" customWidth="1"/>
    <col min="12302" max="12544" width="9.140625" style="70"/>
    <col min="12545" max="12545" width="10.7109375" style="70" customWidth="1"/>
    <col min="12546" max="12546" width="6.5703125" style="70" customWidth="1"/>
    <col min="12547" max="12547" width="8.85546875" style="70" customWidth="1"/>
    <col min="12548" max="12548" width="7.7109375" style="70" customWidth="1"/>
    <col min="12549" max="12550" width="8.7109375" style="70" customWidth="1"/>
    <col min="12551" max="12551" width="6.7109375" style="70" customWidth="1"/>
    <col min="12552" max="12552" width="8.7109375" style="70" customWidth="1"/>
    <col min="12553" max="12553" width="7.140625" style="70" bestFit="1" customWidth="1"/>
    <col min="12554" max="12555" width="7.7109375" style="70" customWidth="1"/>
    <col min="12556" max="12556" width="6.7109375" style="70" customWidth="1"/>
    <col min="12557" max="12557" width="7.140625" style="70" bestFit="1" customWidth="1"/>
    <col min="12558" max="12800" width="9.140625" style="70"/>
    <col min="12801" max="12801" width="10.7109375" style="70" customWidth="1"/>
    <col min="12802" max="12802" width="6.5703125" style="70" customWidth="1"/>
    <col min="12803" max="12803" width="8.85546875" style="70" customWidth="1"/>
    <col min="12804" max="12804" width="7.7109375" style="70" customWidth="1"/>
    <col min="12805" max="12806" width="8.7109375" style="70" customWidth="1"/>
    <col min="12807" max="12807" width="6.7109375" style="70" customWidth="1"/>
    <col min="12808" max="12808" width="8.7109375" style="70" customWidth="1"/>
    <col min="12809" max="12809" width="7.140625" style="70" bestFit="1" customWidth="1"/>
    <col min="12810" max="12811" width="7.7109375" style="70" customWidth="1"/>
    <col min="12812" max="12812" width="6.7109375" style="70" customWidth="1"/>
    <col min="12813" max="12813" width="7.140625" style="70" bestFit="1" customWidth="1"/>
    <col min="12814" max="13056" width="9.140625" style="70"/>
    <col min="13057" max="13057" width="10.7109375" style="70" customWidth="1"/>
    <col min="13058" max="13058" width="6.5703125" style="70" customWidth="1"/>
    <col min="13059" max="13059" width="8.85546875" style="70" customWidth="1"/>
    <col min="13060" max="13060" width="7.7109375" style="70" customWidth="1"/>
    <col min="13061" max="13062" width="8.7109375" style="70" customWidth="1"/>
    <col min="13063" max="13063" width="6.7109375" style="70" customWidth="1"/>
    <col min="13064" max="13064" width="8.7109375" style="70" customWidth="1"/>
    <col min="13065" max="13065" width="7.140625" style="70" bestFit="1" customWidth="1"/>
    <col min="13066" max="13067" width="7.7109375" style="70" customWidth="1"/>
    <col min="13068" max="13068" width="6.7109375" style="70" customWidth="1"/>
    <col min="13069" max="13069" width="7.140625" style="70" bestFit="1" customWidth="1"/>
    <col min="13070" max="13312" width="9.140625" style="70"/>
    <col min="13313" max="13313" width="10.7109375" style="70" customWidth="1"/>
    <col min="13314" max="13314" width="6.5703125" style="70" customWidth="1"/>
    <col min="13315" max="13315" width="8.85546875" style="70" customWidth="1"/>
    <col min="13316" max="13316" width="7.7109375" style="70" customWidth="1"/>
    <col min="13317" max="13318" width="8.7109375" style="70" customWidth="1"/>
    <col min="13319" max="13319" width="6.7109375" style="70" customWidth="1"/>
    <col min="13320" max="13320" width="8.7109375" style="70" customWidth="1"/>
    <col min="13321" max="13321" width="7.140625" style="70" bestFit="1" customWidth="1"/>
    <col min="13322" max="13323" width="7.7109375" style="70" customWidth="1"/>
    <col min="13324" max="13324" width="6.7109375" style="70" customWidth="1"/>
    <col min="13325" max="13325" width="7.140625" style="70" bestFit="1" customWidth="1"/>
    <col min="13326" max="13568" width="9.140625" style="70"/>
    <col min="13569" max="13569" width="10.7109375" style="70" customWidth="1"/>
    <col min="13570" max="13570" width="6.5703125" style="70" customWidth="1"/>
    <col min="13571" max="13571" width="8.85546875" style="70" customWidth="1"/>
    <col min="13572" max="13572" width="7.7109375" style="70" customWidth="1"/>
    <col min="13573" max="13574" width="8.7109375" style="70" customWidth="1"/>
    <col min="13575" max="13575" width="6.7109375" style="70" customWidth="1"/>
    <col min="13576" max="13576" width="8.7109375" style="70" customWidth="1"/>
    <col min="13577" max="13577" width="7.140625" style="70" bestFit="1" customWidth="1"/>
    <col min="13578" max="13579" width="7.7109375" style="70" customWidth="1"/>
    <col min="13580" max="13580" width="6.7109375" style="70" customWidth="1"/>
    <col min="13581" max="13581" width="7.140625" style="70" bestFit="1" customWidth="1"/>
    <col min="13582" max="13824" width="9.140625" style="70"/>
    <col min="13825" max="13825" width="10.7109375" style="70" customWidth="1"/>
    <col min="13826" max="13826" width="6.5703125" style="70" customWidth="1"/>
    <col min="13827" max="13827" width="8.85546875" style="70" customWidth="1"/>
    <col min="13828" max="13828" width="7.7109375" style="70" customWidth="1"/>
    <col min="13829" max="13830" width="8.7109375" style="70" customWidth="1"/>
    <col min="13831" max="13831" width="6.7109375" style="70" customWidth="1"/>
    <col min="13832" max="13832" width="8.7109375" style="70" customWidth="1"/>
    <col min="13833" max="13833" width="7.140625" style="70" bestFit="1" customWidth="1"/>
    <col min="13834" max="13835" width="7.7109375" style="70" customWidth="1"/>
    <col min="13836" max="13836" width="6.7109375" style="70" customWidth="1"/>
    <col min="13837" max="13837" width="7.140625" style="70" bestFit="1" customWidth="1"/>
    <col min="13838" max="14080" width="9.140625" style="70"/>
    <col min="14081" max="14081" width="10.7109375" style="70" customWidth="1"/>
    <col min="14082" max="14082" width="6.5703125" style="70" customWidth="1"/>
    <col min="14083" max="14083" width="8.85546875" style="70" customWidth="1"/>
    <col min="14084" max="14084" width="7.7109375" style="70" customWidth="1"/>
    <col min="14085" max="14086" width="8.7109375" style="70" customWidth="1"/>
    <col min="14087" max="14087" width="6.7109375" style="70" customWidth="1"/>
    <col min="14088" max="14088" width="8.7109375" style="70" customWidth="1"/>
    <col min="14089" max="14089" width="7.140625" style="70" bestFit="1" customWidth="1"/>
    <col min="14090" max="14091" width="7.7109375" style="70" customWidth="1"/>
    <col min="14092" max="14092" width="6.7109375" style="70" customWidth="1"/>
    <col min="14093" max="14093" width="7.140625" style="70" bestFit="1" customWidth="1"/>
    <col min="14094" max="14336" width="9.140625" style="70"/>
    <col min="14337" max="14337" width="10.7109375" style="70" customWidth="1"/>
    <col min="14338" max="14338" width="6.5703125" style="70" customWidth="1"/>
    <col min="14339" max="14339" width="8.85546875" style="70" customWidth="1"/>
    <col min="14340" max="14340" width="7.7109375" style="70" customWidth="1"/>
    <col min="14341" max="14342" width="8.7109375" style="70" customWidth="1"/>
    <col min="14343" max="14343" width="6.7109375" style="70" customWidth="1"/>
    <col min="14344" max="14344" width="8.7109375" style="70" customWidth="1"/>
    <col min="14345" max="14345" width="7.140625" style="70" bestFit="1" customWidth="1"/>
    <col min="14346" max="14347" width="7.7109375" style="70" customWidth="1"/>
    <col min="14348" max="14348" width="6.7109375" style="70" customWidth="1"/>
    <col min="14349" max="14349" width="7.140625" style="70" bestFit="1" customWidth="1"/>
    <col min="14350" max="14592" width="9.140625" style="70"/>
    <col min="14593" max="14593" width="10.7109375" style="70" customWidth="1"/>
    <col min="14594" max="14594" width="6.5703125" style="70" customWidth="1"/>
    <col min="14595" max="14595" width="8.85546875" style="70" customWidth="1"/>
    <col min="14596" max="14596" width="7.7109375" style="70" customWidth="1"/>
    <col min="14597" max="14598" width="8.7109375" style="70" customWidth="1"/>
    <col min="14599" max="14599" width="6.7109375" style="70" customWidth="1"/>
    <col min="14600" max="14600" width="8.7109375" style="70" customWidth="1"/>
    <col min="14601" max="14601" width="7.140625" style="70" bestFit="1" customWidth="1"/>
    <col min="14602" max="14603" width="7.7109375" style="70" customWidth="1"/>
    <col min="14604" max="14604" width="6.7109375" style="70" customWidth="1"/>
    <col min="14605" max="14605" width="7.140625" style="70" bestFit="1" customWidth="1"/>
    <col min="14606" max="14848" width="9.140625" style="70"/>
    <col min="14849" max="14849" width="10.7109375" style="70" customWidth="1"/>
    <col min="14850" max="14850" width="6.5703125" style="70" customWidth="1"/>
    <col min="14851" max="14851" width="8.85546875" style="70" customWidth="1"/>
    <col min="14852" max="14852" width="7.7109375" style="70" customWidth="1"/>
    <col min="14853" max="14854" width="8.7109375" style="70" customWidth="1"/>
    <col min="14855" max="14855" width="6.7109375" style="70" customWidth="1"/>
    <col min="14856" max="14856" width="8.7109375" style="70" customWidth="1"/>
    <col min="14857" max="14857" width="7.140625" style="70" bestFit="1" customWidth="1"/>
    <col min="14858" max="14859" width="7.7109375" style="70" customWidth="1"/>
    <col min="14860" max="14860" width="6.7109375" style="70" customWidth="1"/>
    <col min="14861" max="14861" width="7.140625" style="70" bestFit="1" customWidth="1"/>
    <col min="14862" max="15104" width="9.140625" style="70"/>
    <col min="15105" max="15105" width="10.7109375" style="70" customWidth="1"/>
    <col min="15106" max="15106" width="6.5703125" style="70" customWidth="1"/>
    <col min="15107" max="15107" width="8.85546875" style="70" customWidth="1"/>
    <col min="15108" max="15108" width="7.7109375" style="70" customWidth="1"/>
    <col min="15109" max="15110" width="8.7109375" style="70" customWidth="1"/>
    <col min="15111" max="15111" width="6.7109375" style="70" customWidth="1"/>
    <col min="15112" max="15112" width="8.7109375" style="70" customWidth="1"/>
    <col min="15113" max="15113" width="7.140625" style="70" bestFit="1" customWidth="1"/>
    <col min="15114" max="15115" width="7.7109375" style="70" customWidth="1"/>
    <col min="15116" max="15116" width="6.7109375" style="70" customWidth="1"/>
    <col min="15117" max="15117" width="7.140625" style="70" bestFit="1" customWidth="1"/>
    <col min="15118" max="15360" width="9.140625" style="70"/>
    <col min="15361" max="15361" width="10.7109375" style="70" customWidth="1"/>
    <col min="15362" max="15362" width="6.5703125" style="70" customWidth="1"/>
    <col min="15363" max="15363" width="8.85546875" style="70" customWidth="1"/>
    <col min="15364" max="15364" width="7.7109375" style="70" customWidth="1"/>
    <col min="15365" max="15366" width="8.7109375" style="70" customWidth="1"/>
    <col min="15367" max="15367" width="6.7109375" style="70" customWidth="1"/>
    <col min="15368" max="15368" width="8.7109375" style="70" customWidth="1"/>
    <col min="15369" max="15369" width="7.140625" style="70" bestFit="1" customWidth="1"/>
    <col min="15370" max="15371" width="7.7109375" style="70" customWidth="1"/>
    <col min="15372" max="15372" width="6.7109375" style="70" customWidth="1"/>
    <col min="15373" max="15373" width="7.140625" style="70" bestFit="1" customWidth="1"/>
    <col min="15374" max="15616" width="9.140625" style="70"/>
    <col min="15617" max="15617" width="10.7109375" style="70" customWidth="1"/>
    <col min="15618" max="15618" width="6.5703125" style="70" customWidth="1"/>
    <col min="15619" max="15619" width="8.85546875" style="70" customWidth="1"/>
    <col min="15620" max="15620" width="7.7109375" style="70" customWidth="1"/>
    <col min="15621" max="15622" width="8.7109375" style="70" customWidth="1"/>
    <col min="15623" max="15623" width="6.7109375" style="70" customWidth="1"/>
    <col min="15624" max="15624" width="8.7109375" style="70" customWidth="1"/>
    <col min="15625" max="15625" width="7.140625" style="70" bestFit="1" customWidth="1"/>
    <col min="15626" max="15627" width="7.7109375" style="70" customWidth="1"/>
    <col min="15628" max="15628" width="6.7109375" style="70" customWidth="1"/>
    <col min="15629" max="15629" width="7.140625" style="70" bestFit="1" customWidth="1"/>
    <col min="15630" max="15872" width="9.140625" style="70"/>
    <col min="15873" max="15873" width="10.7109375" style="70" customWidth="1"/>
    <col min="15874" max="15874" width="6.5703125" style="70" customWidth="1"/>
    <col min="15875" max="15875" width="8.85546875" style="70" customWidth="1"/>
    <col min="15876" max="15876" width="7.7109375" style="70" customWidth="1"/>
    <col min="15877" max="15878" width="8.7109375" style="70" customWidth="1"/>
    <col min="15879" max="15879" width="6.7109375" style="70" customWidth="1"/>
    <col min="15880" max="15880" width="8.7109375" style="70" customWidth="1"/>
    <col min="15881" max="15881" width="7.140625" style="70" bestFit="1" customWidth="1"/>
    <col min="15882" max="15883" width="7.7109375" style="70" customWidth="1"/>
    <col min="15884" max="15884" width="6.7109375" style="70" customWidth="1"/>
    <col min="15885" max="15885" width="7.140625" style="70" bestFit="1" customWidth="1"/>
    <col min="15886" max="16128" width="9.140625" style="70"/>
    <col min="16129" max="16129" width="10.7109375" style="70" customWidth="1"/>
    <col min="16130" max="16130" width="6.5703125" style="70" customWidth="1"/>
    <col min="16131" max="16131" width="8.85546875" style="70" customWidth="1"/>
    <col min="16132" max="16132" width="7.7109375" style="70" customWidth="1"/>
    <col min="16133" max="16134" width="8.7109375" style="70" customWidth="1"/>
    <col min="16135" max="16135" width="6.7109375" style="70" customWidth="1"/>
    <col min="16136" max="16136" width="8.7109375" style="70" customWidth="1"/>
    <col min="16137" max="16137" width="7.140625" style="70" bestFit="1" customWidth="1"/>
    <col min="16138" max="16139" width="7.7109375" style="70" customWidth="1"/>
    <col min="16140" max="16140" width="6.7109375" style="70" customWidth="1"/>
    <col min="16141" max="16141" width="7.140625" style="70" bestFit="1" customWidth="1"/>
    <col min="16142" max="16384" width="9.140625" style="70"/>
  </cols>
  <sheetData>
    <row r="1" spans="1:25" ht="13.5" x14ac:dyDescent="0.25">
      <c r="A1" s="66" t="s">
        <v>37</v>
      </c>
      <c r="B1" s="67" t="s">
        <v>39</v>
      </c>
      <c r="C1" s="67" t="s">
        <v>40</v>
      </c>
      <c r="D1" s="67" t="s">
        <v>41</v>
      </c>
      <c r="E1" s="67" t="s">
        <v>42</v>
      </c>
      <c r="F1" s="67" t="s">
        <v>43</v>
      </c>
      <c r="G1" s="67" t="s">
        <v>44</v>
      </c>
      <c r="H1" s="67" t="s">
        <v>45</v>
      </c>
      <c r="I1" s="67" t="s">
        <v>46</v>
      </c>
      <c r="J1" s="67" t="s">
        <v>7</v>
      </c>
      <c r="K1" s="68" t="s">
        <v>712</v>
      </c>
      <c r="L1" s="69" t="s">
        <v>713</v>
      </c>
      <c r="M1" s="70"/>
      <c r="O1" s="70" t="s">
        <v>37</v>
      </c>
      <c r="P1" s="71" t="s">
        <v>39</v>
      </c>
      <c r="Q1" s="71" t="s">
        <v>279</v>
      </c>
      <c r="R1" s="71" t="s">
        <v>41</v>
      </c>
      <c r="S1" s="71" t="s">
        <v>42</v>
      </c>
      <c r="T1" s="71" t="s">
        <v>280</v>
      </c>
      <c r="U1" s="71" t="s">
        <v>281</v>
      </c>
      <c r="V1" s="70" t="s">
        <v>45</v>
      </c>
      <c r="W1" s="70" t="s">
        <v>62</v>
      </c>
      <c r="X1" s="70" t="s">
        <v>7</v>
      </c>
      <c r="Y1" s="70" t="s">
        <v>714</v>
      </c>
    </row>
    <row r="2" spans="1:25" x14ac:dyDescent="0.2">
      <c r="A2" s="72" t="s">
        <v>715</v>
      </c>
      <c r="B2" s="73"/>
      <c r="C2" s="73"/>
      <c r="D2" s="73"/>
      <c r="E2" s="73"/>
      <c r="F2" s="73"/>
      <c r="G2" s="73"/>
      <c r="H2" s="73"/>
      <c r="I2" s="73"/>
      <c r="J2" s="73"/>
      <c r="K2" s="74"/>
      <c r="L2" s="75"/>
      <c r="M2" s="70"/>
      <c r="O2" s="70" t="s">
        <v>716</v>
      </c>
      <c r="P2" s="71">
        <v>17.86</v>
      </c>
      <c r="Q2" s="71">
        <v>196.04</v>
      </c>
      <c r="R2" s="71">
        <v>195.56</v>
      </c>
      <c r="S2" s="71">
        <v>0.47</v>
      </c>
      <c r="T2" s="71">
        <v>195.05</v>
      </c>
      <c r="U2" s="71">
        <v>100.3</v>
      </c>
      <c r="V2" s="70">
        <v>49.65</v>
      </c>
      <c r="W2" s="70">
        <v>37.57</v>
      </c>
      <c r="X2" s="70">
        <v>7.53</v>
      </c>
      <c r="Y2" s="70">
        <v>100.3</v>
      </c>
    </row>
    <row r="3" spans="1:25" x14ac:dyDescent="0.2">
      <c r="A3" s="70" t="s">
        <v>717</v>
      </c>
      <c r="B3" s="71">
        <v>0.16</v>
      </c>
      <c r="C3" s="71">
        <v>2.2200000000000002</v>
      </c>
      <c r="D3" s="71">
        <v>2.0699999999999998</v>
      </c>
      <c r="E3" s="71">
        <v>0.15</v>
      </c>
      <c r="F3" s="71">
        <v>2.2200000000000002</v>
      </c>
      <c r="G3" s="71">
        <v>1.45</v>
      </c>
      <c r="H3" s="70">
        <v>0.44</v>
      </c>
      <c r="I3" s="70">
        <v>0.27</v>
      </c>
      <c r="J3" s="70">
        <v>0.05</v>
      </c>
      <c r="K3" s="70">
        <v>1.45</v>
      </c>
      <c r="L3" s="76">
        <f>H3+I3+J3</f>
        <v>0.76</v>
      </c>
      <c r="M3" s="70"/>
      <c r="O3" s="70" t="s">
        <v>717</v>
      </c>
      <c r="P3" s="71">
        <v>0.16</v>
      </c>
      <c r="Q3" s="71">
        <v>2.2200000000000002</v>
      </c>
      <c r="R3" s="71">
        <v>2.0699999999999998</v>
      </c>
      <c r="S3" s="71">
        <v>0.15</v>
      </c>
      <c r="T3" s="71">
        <v>2.2200000000000002</v>
      </c>
      <c r="U3" s="71">
        <v>1.45</v>
      </c>
      <c r="V3" s="70">
        <v>0.44</v>
      </c>
      <c r="W3" s="70">
        <v>0.27</v>
      </c>
      <c r="X3" s="70">
        <v>0.05</v>
      </c>
      <c r="Y3" s="70">
        <v>1.45</v>
      </c>
    </row>
    <row r="4" spans="1:25" x14ac:dyDescent="0.2">
      <c r="A4" s="70" t="s">
        <v>718</v>
      </c>
      <c r="B4" s="71">
        <v>0.81</v>
      </c>
      <c r="C4" s="71">
        <v>10.64</v>
      </c>
      <c r="D4" s="71">
        <v>10.32</v>
      </c>
      <c r="E4" s="71">
        <v>0.32</v>
      </c>
      <c r="F4" s="71">
        <v>10.6</v>
      </c>
      <c r="G4" s="71">
        <v>6.56</v>
      </c>
      <c r="H4" s="70">
        <v>2.2599999999999998</v>
      </c>
      <c r="I4" s="70">
        <v>1.48</v>
      </c>
      <c r="J4" s="70">
        <v>0.3</v>
      </c>
      <c r="K4" s="70">
        <v>6.56</v>
      </c>
      <c r="L4" s="76">
        <f t="shared" ref="L4:L9" si="0">H4+I4+J4</f>
        <v>4.04</v>
      </c>
      <c r="M4" s="70"/>
      <c r="O4" s="70" t="s">
        <v>718</v>
      </c>
      <c r="P4" s="71">
        <v>0.81</v>
      </c>
      <c r="Q4" s="71">
        <v>10.64</v>
      </c>
      <c r="R4" s="71">
        <v>10.32</v>
      </c>
      <c r="S4" s="71">
        <v>0.32</v>
      </c>
      <c r="T4" s="71">
        <v>10.6</v>
      </c>
      <c r="U4" s="71">
        <v>6.56</v>
      </c>
      <c r="V4" s="70">
        <v>2.2599999999999998</v>
      </c>
      <c r="W4" s="70">
        <v>1.48</v>
      </c>
      <c r="X4" s="70">
        <v>0.3</v>
      </c>
      <c r="Y4" s="70">
        <v>6.56</v>
      </c>
    </row>
    <row r="5" spans="1:25" x14ac:dyDescent="0.2">
      <c r="A5" s="70" t="s">
        <v>719</v>
      </c>
      <c r="B5" s="71">
        <v>3.37</v>
      </c>
      <c r="C5" s="71">
        <v>40.83</v>
      </c>
      <c r="D5" s="71">
        <v>40.83</v>
      </c>
      <c r="E5" s="71">
        <v>0</v>
      </c>
      <c r="F5" s="71">
        <v>40.659999999999997</v>
      </c>
      <c r="G5" s="71">
        <v>23.32</v>
      </c>
      <c r="H5" s="70">
        <v>9.42</v>
      </c>
      <c r="I5" s="70">
        <v>6.6</v>
      </c>
      <c r="J5" s="70">
        <v>1.32</v>
      </c>
      <c r="K5" s="70">
        <v>23.32</v>
      </c>
      <c r="L5" s="76">
        <f t="shared" si="0"/>
        <v>17.34</v>
      </c>
      <c r="M5" s="70"/>
      <c r="O5" s="70" t="s">
        <v>719</v>
      </c>
      <c r="P5" s="71">
        <v>3.37</v>
      </c>
      <c r="Q5" s="71">
        <v>40.83</v>
      </c>
      <c r="R5" s="71">
        <v>40.83</v>
      </c>
      <c r="S5" s="71">
        <v>0</v>
      </c>
      <c r="T5" s="71">
        <v>40.659999999999997</v>
      </c>
      <c r="U5" s="71">
        <v>23.32</v>
      </c>
      <c r="V5" s="70">
        <v>9.42</v>
      </c>
      <c r="W5" s="70">
        <v>6.6</v>
      </c>
      <c r="X5" s="70">
        <v>1.32</v>
      </c>
      <c r="Y5" s="70">
        <v>23.32</v>
      </c>
    </row>
    <row r="6" spans="1:25" x14ac:dyDescent="0.2">
      <c r="A6" s="70" t="s">
        <v>720</v>
      </c>
      <c r="B6" s="71">
        <v>4.04</v>
      </c>
      <c r="C6" s="71">
        <v>45.34</v>
      </c>
      <c r="D6" s="71">
        <v>45.34</v>
      </c>
      <c r="E6" s="71">
        <v>0</v>
      </c>
      <c r="F6" s="71">
        <v>45.12</v>
      </c>
      <c r="G6" s="71">
        <v>23.85</v>
      </c>
      <c r="H6" s="70">
        <v>11.25</v>
      </c>
      <c r="I6" s="70">
        <v>8.35</v>
      </c>
      <c r="J6" s="70">
        <v>1.67</v>
      </c>
      <c r="K6" s="70">
        <v>23.85</v>
      </c>
      <c r="L6" s="76">
        <f t="shared" si="0"/>
        <v>21.270000000000003</v>
      </c>
      <c r="M6" s="70"/>
      <c r="O6" s="70" t="s">
        <v>720</v>
      </c>
      <c r="P6" s="71">
        <v>4.04</v>
      </c>
      <c r="Q6" s="71">
        <v>45.34</v>
      </c>
      <c r="R6" s="71">
        <v>45.34</v>
      </c>
      <c r="S6" s="71">
        <v>0</v>
      </c>
      <c r="T6" s="71">
        <v>45.12</v>
      </c>
      <c r="U6" s="71">
        <v>23.85</v>
      </c>
      <c r="V6" s="70">
        <v>11.25</v>
      </c>
      <c r="W6" s="70">
        <v>8.35</v>
      </c>
      <c r="X6" s="70">
        <v>1.67</v>
      </c>
      <c r="Y6" s="70">
        <v>23.85</v>
      </c>
    </row>
    <row r="7" spans="1:25" x14ac:dyDescent="0.2">
      <c r="A7" s="70" t="s">
        <v>721</v>
      </c>
      <c r="B7" s="71">
        <v>3.89</v>
      </c>
      <c r="C7" s="71">
        <v>41.35</v>
      </c>
      <c r="D7" s="71">
        <v>41.35</v>
      </c>
      <c r="E7" s="71">
        <v>0</v>
      </c>
      <c r="F7" s="71">
        <v>41.13</v>
      </c>
      <c r="G7" s="71">
        <v>20.3</v>
      </c>
      <c r="H7" s="70">
        <v>10.81</v>
      </c>
      <c r="I7" s="70">
        <v>8.35</v>
      </c>
      <c r="J7" s="70">
        <v>1.67</v>
      </c>
      <c r="K7" s="70">
        <v>20.3</v>
      </c>
      <c r="L7" s="76">
        <f t="shared" si="0"/>
        <v>20.83</v>
      </c>
      <c r="M7" s="70"/>
      <c r="O7" s="70" t="s">
        <v>721</v>
      </c>
      <c r="P7" s="71">
        <v>3.89</v>
      </c>
      <c r="Q7" s="71">
        <v>41.35</v>
      </c>
      <c r="R7" s="71">
        <v>41.35</v>
      </c>
      <c r="S7" s="71">
        <v>0</v>
      </c>
      <c r="T7" s="71">
        <v>41.13</v>
      </c>
      <c r="U7" s="71">
        <v>20.3</v>
      </c>
      <c r="V7" s="70">
        <v>10.81</v>
      </c>
      <c r="W7" s="70">
        <v>8.35</v>
      </c>
      <c r="X7" s="70">
        <v>1.67</v>
      </c>
      <c r="Y7" s="70">
        <v>20.3</v>
      </c>
    </row>
    <row r="8" spans="1:25" x14ac:dyDescent="0.2">
      <c r="A8" s="70" t="s">
        <v>722</v>
      </c>
      <c r="B8" s="71">
        <v>3.77</v>
      </c>
      <c r="C8" s="71">
        <v>38.19</v>
      </c>
      <c r="D8" s="71">
        <v>38.19</v>
      </c>
      <c r="E8" s="71">
        <v>0</v>
      </c>
      <c r="F8" s="71">
        <v>37.97</v>
      </c>
      <c r="G8" s="71">
        <v>17.510000000000002</v>
      </c>
      <c r="H8" s="70">
        <v>10.44</v>
      </c>
      <c r="I8" s="70">
        <v>8.35</v>
      </c>
      <c r="J8" s="70">
        <v>1.67</v>
      </c>
      <c r="K8" s="70">
        <v>17.510000000000002</v>
      </c>
      <c r="L8" s="76">
        <f t="shared" si="0"/>
        <v>20.46</v>
      </c>
      <c r="M8" s="77"/>
      <c r="O8" s="70" t="s">
        <v>722</v>
      </c>
      <c r="P8" s="71">
        <v>3.77</v>
      </c>
      <c r="Q8" s="71">
        <v>38.19</v>
      </c>
      <c r="R8" s="71">
        <v>38.19</v>
      </c>
      <c r="S8" s="71">
        <v>0</v>
      </c>
      <c r="T8" s="71">
        <v>37.97</v>
      </c>
      <c r="U8" s="71">
        <v>17.510000000000002</v>
      </c>
      <c r="V8" s="70">
        <v>10.44</v>
      </c>
      <c r="W8" s="70">
        <v>8.35</v>
      </c>
      <c r="X8" s="70">
        <v>1.67</v>
      </c>
      <c r="Y8" s="70">
        <v>17.510000000000002</v>
      </c>
    </row>
    <row r="9" spans="1:25" x14ac:dyDescent="0.2">
      <c r="A9" s="70" t="s">
        <v>723</v>
      </c>
      <c r="B9" s="71">
        <v>1.82</v>
      </c>
      <c r="C9" s="71">
        <v>17.46</v>
      </c>
      <c r="D9" s="71">
        <v>17.46</v>
      </c>
      <c r="E9" s="71">
        <v>0</v>
      </c>
      <c r="F9" s="71">
        <v>17.350000000000001</v>
      </c>
      <c r="G9" s="71">
        <v>7.32</v>
      </c>
      <c r="H9" s="70">
        <v>5.0199999999999996</v>
      </c>
      <c r="I9" s="70">
        <v>4.17</v>
      </c>
      <c r="J9" s="70">
        <v>0.84</v>
      </c>
      <c r="K9" s="70">
        <v>7.32</v>
      </c>
      <c r="L9" s="76">
        <f t="shared" si="0"/>
        <v>10.029999999999999</v>
      </c>
      <c r="M9" s="77"/>
      <c r="O9" s="70" t="s">
        <v>723</v>
      </c>
      <c r="P9" s="71">
        <v>1.82</v>
      </c>
      <c r="Q9" s="71">
        <v>17.46</v>
      </c>
      <c r="R9" s="71">
        <v>17.46</v>
      </c>
      <c r="S9" s="71">
        <v>0</v>
      </c>
      <c r="T9" s="71">
        <v>17.350000000000001</v>
      </c>
      <c r="U9" s="71">
        <v>7.32</v>
      </c>
      <c r="V9" s="70">
        <v>5.0199999999999996</v>
      </c>
      <c r="W9" s="70">
        <v>4.17</v>
      </c>
      <c r="X9" s="70">
        <v>0.84</v>
      </c>
      <c r="Y9" s="70">
        <v>7.32</v>
      </c>
    </row>
    <row r="10" spans="1:25" x14ac:dyDescent="0.2">
      <c r="A10" s="78"/>
      <c r="B10" s="79"/>
      <c r="C10" s="79"/>
      <c r="D10" s="79"/>
      <c r="E10" s="79"/>
      <c r="F10" s="79"/>
      <c r="G10" s="79"/>
      <c r="H10" s="79"/>
      <c r="I10" s="79"/>
      <c r="J10" s="79"/>
      <c r="K10" s="77"/>
      <c r="L10" s="80"/>
      <c r="M10" s="77"/>
    </row>
    <row r="11" spans="1:25" x14ac:dyDescent="0.2">
      <c r="A11" s="78"/>
      <c r="B11" s="79"/>
      <c r="C11" s="79"/>
      <c r="D11" s="79"/>
      <c r="E11" s="79"/>
      <c r="F11" s="79"/>
      <c r="G11" s="79"/>
      <c r="H11" s="79"/>
      <c r="I11" s="79"/>
      <c r="J11" s="79"/>
      <c r="K11" s="77"/>
      <c r="L11" s="80"/>
      <c r="M11" s="77"/>
    </row>
    <row r="12" spans="1:25" x14ac:dyDescent="0.2">
      <c r="A12" s="75"/>
      <c r="B12" s="79"/>
      <c r="C12" s="79"/>
      <c r="D12" s="79"/>
      <c r="E12" s="79"/>
      <c r="F12" s="79"/>
      <c r="G12" s="79"/>
      <c r="H12" s="79"/>
      <c r="I12" s="79"/>
      <c r="J12" s="79"/>
      <c r="K12" s="77"/>
      <c r="L12" s="75"/>
      <c r="M12" s="77"/>
    </row>
    <row r="13" spans="1:25" x14ac:dyDescent="0.2">
      <c r="A13" s="81" t="s">
        <v>518</v>
      </c>
      <c r="B13" s="82">
        <f t="shared" ref="B13:K13" si="1">SUM(B3:B12)</f>
        <v>17.86</v>
      </c>
      <c r="C13" s="82">
        <f t="shared" si="1"/>
        <v>196.03</v>
      </c>
      <c r="D13" s="82">
        <f t="shared" si="1"/>
        <v>195.56</v>
      </c>
      <c r="E13" s="82">
        <f t="shared" si="1"/>
        <v>0.47</v>
      </c>
      <c r="F13" s="82">
        <f t="shared" si="1"/>
        <v>195.04999999999998</v>
      </c>
      <c r="G13" s="82">
        <f t="shared" si="1"/>
        <v>100.31</v>
      </c>
      <c r="H13" s="82">
        <f t="shared" si="1"/>
        <v>49.64</v>
      </c>
      <c r="I13" s="82">
        <f t="shared" si="1"/>
        <v>37.57</v>
      </c>
      <c r="J13" s="82">
        <f t="shared" si="1"/>
        <v>7.52</v>
      </c>
      <c r="K13" s="83">
        <f t="shared" si="1"/>
        <v>100.31</v>
      </c>
      <c r="L13" s="84">
        <f>SUM(L3:L12)</f>
        <v>94.730000000000018</v>
      </c>
      <c r="M13" s="83"/>
    </row>
    <row r="14" spans="1:25" x14ac:dyDescent="0.2">
      <c r="L14" s="70"/>
      <c r="M14" s="85"/>
    </row>
    <row r="15" spans="1:25" x14ac:dyDescent="0.2">
      <c r="A15" s="86">
        <v>0.9</v>
      </c>
      <c r="B15" s="87"/>
      <c r="C15" s="87"/>
      <c r="D15" s="88">
        <f>D13*0.9</f>
        <v>176.00400000000002</v>
      </c>
      <c r="E15" s="88">
        <f>E13*0.9</f>
        <v>0.42299999999999999</v>
      </c>
      <c r="F15" s="87"/>
      <c r="M15" s="85"/>
    </row>
    <row r="16" spans="1:25" x14ac:dyDescent="0.2">
      <c r="A16" s="86">
        <v>0.1</v>
      </c>
      <c r="B16" s="87"/>
      <c r="C16" s="87"/>
      <c r="D16" s="88">
        <f>0.1*D13</f>
        <v>19.556000000000001</v>
      </c>
      <c r="E16" s="88">
        <f>0.1*E13</f>
        <v>4.7E-2</v>
      </c>
      <c r="F16" s="87"/>
    </row>
    <row r="17" spans="1:25" x14ac:dyDescent="0.2">
      <c r="A17" s="70" t="s">
        <v>39</v>
      </c>
      <c r="B17" s="87"/>
      <c r="C17" s="87"/>
      <c r="D17" s="87">
        <f>B13*10</f>
        <v>178.6</v>
      </c>
      <c r="E17" s="87"/>
      <c r="F17" s="87"/>
    </row>
    <row r="19" spans="1:25" ht="13.5" x14ac:dyDescent="0.25">
      <c r="A19" s="66" t="s">
        <v>37</v>
      </c>
      <c r="B19" s="67" t="s">
        <v>39</v>
      </c>
      <c r="C19" s="67" t="s">
        <v>40</v>
      </c>
      <c r="D19" s="67" t="s">
        <v>41</v>
      </c>
      <c r="E19" s="67" t="s">
        <v>42</v>
      </c>
      <c r="F19" s="67" t="s">
        <v>43</v>
      </c>
      <c r="G19" s="67" t="s">
        <v>44</v>
      </c>
      <c r="H19" s="67" t="s">
        <v>45</v>
      </c>
      <c r="I19" s="67" t="s">
        <v>46</v>
      </c>
      <c r="J19" s="67" t="s">
        <v>7</v>
      </c>
      <c r="K19" s="68" t="s">
        <v>712</v>
      </c>
      <c r="L19" s="69" t="s">
        <v>713</v>
      </c>
      <c r="P19" s="71"/>
      <c r="Q19" s="71"/>
      <c r="R19" s="71"/>
      <c r="S19" s="71"/>
      <c r="T19" s="71"/>
      <c r="U19" s="71"/>
    </row>
    <row r="20" spans="1:25" x14ac:dyDescent="0.2">
      <c r="A20" s="72" t="s">
        <v>724</v>
      </c>
      <c r="B20" s="73"/>
      <c r="C20" s="73"/>
      <c r="D20" s="73"/>
      <c r="E20" s="73"/>
      <c r="F20" s="73"/>
      <c r="G20" s="73"/>
      <c r="H20" s="73"/>
      <c r="I20" s="73"/>
      <c r="J20" s="73"/>
      <c r="K20" s="74"/>
      <c r="L20" s="89"/>
      <c r="P20" s="71"/>
      <c r="Q20" s="71"/>
      <c r="R20" s="71"/>
      <c r="S20" s="71"/>
      <c r="T20" s="71"/>
      <c r="U20" s="71"/>
    </row>
    <row r="21" spans="1:25" x14ac:dyDescent="0.2">
      <c r="A21" s="70" t="s">
        <v>725</v>
      </c>
      <c r="B21" s="71">
        <v>0.28999999999999998</v>
      </c>
      <c r="C21" s="71">
        <v>3.85</v>
      </c>
      <c r="D21" s="71">
        <v>3.73</v>
      </c>
      <c r="E21" s="71">
        <v>0.12</v>
      </c>
      <c r="F21" s="71">
        <v>3.84</v>
      </c>
      <c r="G21" s="71">
        <v>2.4300000000000002</v>
      </c>
      <c r="H21" s="70">
        <v>0.81</v>
      </c>
      <c r="I21" s="70">
        <v>0.5</v>
      </c>
      <c r="J21" s="70">
        <v>0.1</v>
      </c>
      <c r="K21" s="70">
        <v>2.4300000000000002</v>
      </c>
      <c r="L21" s="76">
        <f>H21+I21+J21</f>
        <v>1.4100000000000001</v>
      </c>
      <c r="O21" s="70" t="s">
        <v>726</v>
      </c>
      <c r="P21" s="71">
        <v>12.87</v>
      </c>
      <c r="Q21" s="71">
        <v>150.32</v>
      </c>
      <c r="R21" s="71">
        <v>150.18</v>
      </c>
      <c r="S21" s="71">
        <v>0.15</v>
      </c>
      <c r="T21" s="71">
        <v>150.13</v>
      </c>
      <c r="U21" s="71">
        <v>86.78</v>
      </c>
      <c r="V21" s="70">
        <v>35.909999999999997</v>
      </c>
      <c r="W21" s="70">
        <v>22.41</v>
      </c>
      <c r="X21" s="70">
        <v>5.0199999999999996</v>
      </c>
      <c r="Y21" s="70">
        <v>86.78</v>
      </c>
    </row>
    <row r="22" spans="1:25" x14ac:dyDescent="0.2">
      <c r="A22" s="70" t="s">
        <v>727</v>
      </c>
      <c r="B22" s="71">
        <v>0.28000000000000003</v>
      </c>
      <c r="C22" s="71">
        <v>3.63</v>
      </c>
      <c r="D22" s="71">
        <v>3.59</v>
      </c>
      <c r="E22" s="71">
        <v>0.03</v>
      </c>
      <c r="F22" s="71">
        <v>3.62</v>
      </c>
      <c r="G22" s="71">
        <v>2.25</v>
      </c>
      <c r="H22" s="70">
        <v>0.79</v>
      </c>
      <c r="I22" s="70">
        <v>0.47</v>
      </c>
      <c r="J22" s="70">
        <v>0.1</v>
      </c>
      <c r="K22" s="70">
        <v>2.25</v>
      </c>
      <c r="L22" s="76">
        <f t="shared" ref="L22:L27" si="2">H22+I22+J22</f>
        <v>1.36</v>
      </c>
      <c r="O22" s="70" t="s">
        <v>725</v>
      </c>
      <c r="P22" s="71">
        <v>0.28999999999999998</v>
      </c>
      <c r="Q22" s="71">
        <v>3.85</v>
      </c>
      <c r="R22" s="71">
        <v>3.73</v>
      </c>
      <c r="S22" s="71">
        <v>0.12</v>
      </c>
      <c r="T22" s="71">
        <v>3.84</v>
      </c>
      <c r="U22" s="71">
        <v>2.4300000000000002</v>
      </c>
      <c r="V22" s="70">
        <v>0.81</v>
      </c>
      <c r="W22" s="70">
        <v>0.5</v>
      </c>
      <c r="X22" s="70">
        <v>0.1</v>
      </c>
      <c r="Y22" s="70">
        <v>2.4300000000000002</v>
      </c>
    </row>
    <row r="23" spans="1:25" x14ac:dyDescent="0.2">
      <c r="A23" s="70" t="s">
        <v>728</v>
      </c>
      <c r="B23" s="71">
        <v>1.43</v>
      </c>
      <c r="C23" s="71">
        <v>18.14</v>
      </c>
      <c r="D23" s="71">
        <v>18.14</v>
      </c>
      <c r="E23" s="71">
        <v>0</v>
      </c>
      <c r="F23" s="71">
        <v>18.12</v>
      </c>
      <c r="G23" s="71">
        <v>11.21</v>
      </c>
      <c r="H23" s="70">
        <v>4.0199999999999996</v>
      </c>
      <c r="I23" s="70">
        <v>2.35</v>
      </c>
      <c r="J23" s="70">
        <v>0.54</v>
      </c>
      <c r="K23" s="70">
        <v>11.21</v>
      </c>
      <c r="L23" s="76">
        <f t="shared" si="2"/>
        <v>6.9099999999999993</v>
      </c>
      <c r="O23" s="70" t="s">
        <v>727</v>
      </c>
      <c r="P23" s="71">
        <v>0.28000000000000003</v>
      </c>
      <c r="Q23" s="71">
        <v>3.63</v>
      </c>
      <c r="R23" s="71">
        <v>3.59</v>
      </c>
      <c r="S23" s="71">
        <v>0.03</v>
      </c>
      <c r="T23" s="71">
        <v>3.62</v>
      </c>
      <c r="U23" s="71">
        <v>2.25</v>
      </c>
      <c r="V23" s="70">
        <v>0.79</v>
      </c>
      <c r="W23" s="70">
        <v>0.47</v>
      </c>
      <c r="X23" s="70">
        <v>0.1</v>
      </c>
      <c r="Y23" s="70">
        <v>2.25</v>
      </c>
    </row>
    <row r="24" spans="1:25" x14ac:dyDescent="0.2">
      <c r="A24" s="70" t="s">
        <v>729</v>
      </c>
      <c r="B24" s="71">
        <v>0.87</v>
      </c>
      <c r="C24" s="71">
        <v>10.8</v>
      </c>
      <c r="D24" s="71">
        <v>10.8</v>
      </c>
      <c r="E24" s="71">
        <v>0</v>
      </c>
      <c r="F24" s="71">
        <v>10.78</v>
      </c>
      <c r="G24" s="71">
        <v>6.57</v>
      </c>
      <c r="H24" s="70">
        <v>2.4300000000000002</v>
      </c>
      <c r="I24" s="70">
        <v>1.45</v>
      </c>
      <c r="J24" s="70">
        <v>0.33</v>
      </c>
      <c r="K24" s="70">
        <v>6.57</v>
      </c>
      <c r="L24" s="76">
        <f t="shared" si="2"/>
        <v>4.21</v>
      </c>
      <c r="O24" s="70" t="s">
        <v>728</v>
      </c>
      <c r="P24" s="71">
        <v>1.43</v>
      </c>
      <c r="Q24" s="71">
        <v>18.14</v>
      </c>
      <c r="R24" s="71">
        <v>18.14</v>
      </c>
      <c r="S24" s="71">
        <v>0</v>
      </c>
      <c r="T24" s="71">
        <v>18.12</v>
      </c>
      <c r="U24" s="71">
        <v>11.21</v>
      </c>
      <c r="V24" s="70">
        <v>4.0199999999999996</v>
      </c>
      <c r="W24" s="70">
        <v>2.35</v>
      </c>
      <c r="X24" s="70">
        <v>0.54</v>
      </c>
      <c r="Y24" s="70">
        <v>11.21</v>
      </c>
    </row>
    <row r="25" spans="1:25" x14ac:dyDescent="0.2">
      <c r="A25" s="70" t="s">
        <v>730</v>
      </c>
      <c r="B25" s="71">
        <v>3.16</v>
      </c>
      <c r="C25" s="71">
        <v>37.58</v>
      </c>
      <c r="D25" s="71">
        <v>37.58</v>
      </c>
      <c r="E25" s="71">
        <v>0</v>
      </c>
      <c r="F25" s="71">
        <v>37.53</v>
      </c>
      <c r="G25" s="71">
        <v>22.03</v>
      </c>
      <c r="H25" s="70">
        <v>8.83</v>
      </c>
      <c r="I25" s="70">
        <v>5.43</v>
      </c>
      <c r="J25" s="70">
        <v>1.25</v>
      </c>
      <c r="K25" s="70">
        <v>22.03</v>
      </c>
      <c r="L25" s="76">
        <f t="shared" si="2"/>
        <v>15.51</v>
      </c>
      <c r="O25" s="70" t="s">
        <v>729</v>
      </c>
      <c r="P25" s="71">
        <v>0.87</v>
      </c>
      <c r="Q25" s="71">
        <v>10.8</v>
      </c>
      <c r="R25" s="71">
        <v>10.8</v>
      </c>
      <c r="S25" s="71">
        <v>0</v>
      </c>
      <c r="T25" s="71">
        <v>10.78</v>
      </c>
      <c r="U25" s="71">
        <v>6.57</v>
      </c>
      <c r="V25" s="70">
        <v>2.4300000000000002</v>
      </c>
      <c r="W25" s="70">
        <v>1.45</v>
      </c>
      <c r="X25" s="70">
        <v>0.33</v>
      </c>
      <c r="Y25" s="70">
        <v>6.57</v>
      </c>
    </row>
    <row r="26" spans="1:25" x14ac:dyDescent="0.2">
      <c r="A26" s="70" t="s">
        <v>731</v>
      </c>
      <c r="B26" s="71">
        <v>3.08</v>
      </c>
      <c r="C26" s="71">
        <v>35.409999999999997</v>
      </c>
      <c r="D26" s="71">
        <v>35.409999999999997</v>
      </c>
      <c r="E26" s="71">
        <v>0</v>
      </c>
      <c r="F26" s="71">
        <v>35.36</v>
      </c>
      <c r="G26" s="71">
        <v>20.09</v>
      </c>
      <c r="H26" s="70">
        <v>8.59</v>
      </c>
      <c r="I26" s="70">
        <v>5.43</v>
      </c>
      <c r="J26" s="70">
        <v>1.25</v>
      </c>
      <c r="K26" s="70">
        <v>20.09</v>
      </c>
      <c r="L26" s="76">
        <f t="shared" si="2"/>
        <v>15.27</v>
      </c>
      <c r="O26" s="70" t="s">
        <v>730</v>
      </c>
      <c r="P26" s="71">
        <v>3.16</v>
      </c>
      <c r="Q26" s="71">
        <v>37.58</v>
      </c>
      <c r="R26" s="71">
        <v>37.58</v>
      </c>
      <c r="S26" s="71">
        <v>0</v>
      </c>
      <c r="T26" s="71">
        <v>37.53</v>
      </c>
      <c r="U26" s="71">
        <v>22.03</v>
      </c>
      <c r="V26" s="70">
        <v>8.83</v>
      </c>
      <c r="W26" s="70">
        <v>5.43</v>
      </c>
      <c r="X26" s="70">
        <v>1.25</v>
      </c>
      <c r="Y26" s="70">
        <v>22.03</v>
      </c>
    </row>
    <row r="27" spans="1:25" x14ac:dyDescent="0.2">
      <c r="A27" s="70" t="s">
        <v>732</v>
      </c>
      <c r="B27" s="71">
        <v>3.76</v>
      </c>
      <c r="C27" s="71">
        <v>40.92</v>
      </c>
      <c r="D27" s="71">
        <v>40.92</v>
      </c>
      <c r="E27" s="71">
        <v>0</v>
      </c>
      <c r="F27" s="71">
        <v>40.86</v>
      </c>
      <c r="G27" s="71">
        <v>22.19</v>
      </c>
      <c r="H27" s="70">
        <v>10.45</v>
      </c>
      <c r="I27" s="70">
        <v>6.79</v>
      </c>
      <c r="J27" s="70">
        <v>1.42</v>
      </c>
      <c r="K27" s="70">
        <v>22.19</v>
      </c>
      <c r="L27" s="76">
        <f t="shared" si="2"/>
        <v>18.659999999999997</v>
      </c>
      <c r="O27" s="70" t="s">
        <v>731</v>
      </c>
      <c r="P27" s="71">
        <v>3.08</v>
      </c>
      <c r="Q27" s="71">
        <v>35.409999999999997</v>
      </c>
      <c r="R27" s="71">
        <v>35.409999999999997</v>
      </c>
      <c r="S27" s="71">
        <v>0</v>
      </c>
      <c r="T27" s="71">
        <v>35.36</v>
      </c>
      <c r="U27" s="71">
        <v>20.09</v>
      </c>
      <c r="V27" s="70">
        <v>8.59</v>
      </c>
      <c r="W27" s="70">
        <v>5.43</v>
      </c>
      <c r="X27" s="70">
        <v>1.25</v>
      </c>
      <c r="Y27" s="70">
        <v>20.09</v>
      </c>
    </row>
    <row r="28" spans="1:25" x14ac:dyDescent="0.2">
      <c r="A28" s="78"/>
      <c r="B28" s="79"/>
      <c r="C28" s="79"/>
      <c r="D28" s="79"/>
      <c r="E28" s="79"/>
      <c r="F28" s="79"/>
      <c r="G28" s="79"/>
      <c r="H28" s="79"/>
      <c r="I28" s="79"/>
      <c r="J28" s="79"/>
      <c r="K28" s="77"/>
      <c r="L28" s="77"/>
      <c r="O28" s="70" t="s">
        <v>732</v>
      </c>
      <c r="P28" s="71">
        <v>3.76</v>
      </c>
      <c r="Q28" s="71">
        <v>40.92</v>
      </c>
      <c r="R28" s="71">
        <v>40.92</v>
      </c>
      <c r="S28" s="71">
        <v>0</v>
      </c>
      <c r="T28" s="71">
        <v>40.86</v>
      </c>
      <c r="U28" s="71">
        <v>22.19</v>
      </c>
      <c r="V28" s="70">
        <v>10.45</v>
      </c>
      <c r="W28" s="70">
        <v>6.79</v>
      </c>
      <c r="X28" s="70">
        <v>1.42</v>
      </c>
      <c r="Y28" s="70">
        <v>22.19</v>
      </c>
    </row>
    <row r="29" spans="1:25" x14ac:dyDescent="0.2">
      <c r="A29" s="78"/>
      <c r="B29" s="79"/>
      <c r="C29" s="79"/>
      <c r="D29" s="79"/>
      <c r="E29" s="79"/>
      <c r="F29" s="79"/>
      <c r="G29" s="79"/>
      <c r="H29" s="79"/>
      <c r="I29" s="79"/>
      <c r="J29" s="79"/>
      <c r="K29" s="77"/>
      <c r="L29" s="77"/>
    </row>
    <row r="30" spans="1:25" x14ac:dyDescent="0.2">
      <c r="A30" s="75"/>
      <c r="B30" s="79"/>
      <c r="C30" s="79"/>
      <c r="D30" s="79"/>
      <c r="E30" s="79"/>
      <c r="F30" s="79"/>
      <c r="G30" s="79"/>
      <c r="H30" s="79"/>
      <c r="I30" s="79"/>
      <c r="J30" s="79"/>
      <c r="K30" s="90"/>
      <c r="L30" s="77"/>
    </row>
    <row r="31" spans="1:25" x14ac:dyDescent="0.2">
      <c r="A31" s="72" t="s">
        <v>518</v>
      </c>
      <c r="B31" s="82">
        <f t="shared" ref="B31:K31" si="3">SUM(B21:B30)</f>
        <v>12.87</v>
      </c>
      <c r="C31" s="82">
        <f>SUM(C21:C30)</f>
        <v>150.32999999999998</v>
      </c>
      <c r="D31" s="82">
        <f>SUM(D21:D30)</f>
        <v>150.17000000000002</v>
      </c>
      <c r="E31" s="82">
        <f t="shared" si="3"/>
        <v>0.15</v>
      </c>
      <c r="F31" s="82">
        <f t="shared" si="3"/>
        <v>150.11000000000001</v>
      </c>
      <c r="G31" s="82">
        <f t="shared" si="3"/>
        <v>86.77</v>
      </c>
      <c r="H31" s="82">
        <f t="shared" si="3"/>
        <v>35.92</v>
      </c>
      <c r="I31" s="82">
        <f t="shared" si="3"/>
        <v>22.419999999999998</v>
      </c>
      <c r="J31" s="82">
        <f t="shared" si="3"/>
        <v>4.99</v>
      </c>
      <c r="K31" s="82">
        <f t="shared" si="3"/>
        <v>86.77</v>
      </c>
      <c r="L31" s="83">
        <f>SUM(L21:L30)</f>
        <v>63.33</v>
      </c>
    </row>
    <row r="32" spans="1:25" x14ac:dyDescent="0.2">
      <c r="A32" s="91"/>
      <c r="B32" s="85"/>
      <c r="C32" s="85"/>
      <c r="D32" s="85"/>
      <c r="E32" s="85"/>
      <c r="F32" s="85"/>
      <c r="G32" s="85"/>
      <c r="H32" s="85"/>
      <c r="I32" s="85"/>
      <c r="J32" s="85"/>
      <c r="K32" s="85"/>
      <c r="L32" s="85"/>
    </row>
    <row r="33" spans="1:12" x14ac:dyDescent="0.2">
      <c r="A33" s="92">
        <v>0.9</v>
      </c>
      <c r="B33" s="85"/>
      <c r="C33" s="85"/>
      <c r="D33" s="88">
        <f>0.9*D31</f>
        <v>135.15300000000002</v>
      </c>
      <c r="E33" s="88">
        <f>0.9*E31</f>
        <v>0.13500000000000001</v>
      </c>
      <c r="F33" s="85"/>
      <c r="G33" s="85"/>
      <c r="H33" s="85"/>
      <c r="I33" s="85"/>
      <c r="J33" s="85"/>
      <c r="K33" s="85"/>
      <c r="L33" s="85"/>
    </row>
    <row r="34" spans="1:12" x14ac:dyDescent="0.2">
      <c r="A34" s="86">
        <v>0.1</v>
      </c>
      <c r="D34" s="88">
        <f>0.1*D31</f>
        <v>15.017000000000003</v>
      </c>
      <c r="E34" s="88">
        <f>0.1*E31</f>
        <v>1.4999999999999999E-2</v>
      </c>
    </row>
    <row r="35" spans="1:12" x14ac:dyDescent="0.2">
      <c r="A35" s="70" t="s">
        <v>39</v>
      </c>
      <c r="B35" s="87"/>
      <c r="C35" s="87"/>
      <c r="D35" s="87">
        <f>B31*10</f>
        <v>128.69999999999999</v>
      </c>
      <c r="E35" s="87"/>
      <c r="F35" s="87"/>
    </row>
  </sheetData>
  <pageMargins left="0.75" right="0.75" top="1" bottom="1" header="0.5" footer="0.5"/>
  <pageSetup paperSize="9" scale="85" orientation="portrait" horizontalDpi="4294967293" verticalDpi="4294967293" r:id="rId1"/>
  <headerFooter alignWithMargins="0">
    <oddHeader>&amp;CIzmere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13</vt:i4>
      </vt:variant>
      <vt:variant>
        <vt:lpstr>Imenovani obsegi</vt:lpstr>
      </vt:variant>
      <vt:variant>
        <vt:i4>15</vt:i4>
      </vt:variant>
    </vt:vector>
  </HeadingPairs>
  <TitlesOfParts>
    <vt:vector size="28" baseType="lpstr">
      <vt:lpstr>Rekapitualcija</vt:lpstr>
      <vt:lpstr>KA - Rekapitulacija</vt:lpstr>
      <vt:lpstr>Sajovčeva ulica - Kanal O1</vt:lpstr>
      <vt:lpstr>Sajovčeva ulica - Kanal O2</vt:lpstr>
      <vt:lpstr>VO-Skupna dela</vt:lpstr>
      <vt:lpstr>V1</vt:lpstr>
      <vt:lpstr>V2</vt:lpstr>
      <vt:lpstr>HP</vt:lpstr>
      <vt:lpstr>Sewer-izkop-VO</vt:lpstr>
      <vt:lpstr>Temena-VO</vt:lpstr>
      <vt:lpstr>List1-VO</vt:lpstr>
      <vt:lpstr>Sewer+</vt:lpstr>
      <vt:lpstr>Temena</vt:lpstr>
      <vt:lpstr>HP!Področje_tiskanja</vt:lpstr>
      <vt:lpstr>'KA - Rekapitulacija'!Področje_tiskanja</vt:lpstr>
      <vt:lpstr>Rekapitualcija!Področje_tiskanja</vt:lpstr>
      <vt:lpstr>'Sajovčeva ulica - Kanal O1'!Področje_tiskanja</vt:lpstr>
      <vt:lpstr>'Sajovčeva ulica - Kanal O2'!Področje_tiskanja</vt:lpstr>
      <vt:lpstr>'Sewer+'!Področje_tiskanja</vt:lpstr>
      <vt:lpstr>'Sewer-izkop-VO'!Področje_tiskanja</vt:lpstr>
      <vt:lpstr>'Temena-VO'!Področje_tiskanja</vt:lpstr>
      <vt:lpstr>'V1'!Področje_tiskanja</vt:lpstr>
      <vt:lpstr>'V2'!Področje_tiskanja</vt:lpstr>
      <vt:lpstr>'VO-Skupna dela'!Področje_tiskanja</vt:lpstr>
      <vt:lpstr>'Temena-VO'!Tiskanje_naslovov</vt:lpstr>
      <vt:lpstr>'V1'!Tiskanje_naslovov</vt:lpstr>
      <vt:lpstr>'V2'!Tiskanje_naslovov</vt:lpstr>
      <vt:lpstr>'VO-Skupna dela'!Tiskanje_naslovov</vt:lpstr>
    </vt:vector>
  </TitlesOfParts>
  <Manager>Anton Kranjc</Manager>
  <Company>Biro za komunalo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Popis del</dc:title>
  <dc:subject>37/2009/K PGD Sajovčeva ulica</dc:subject>
  <dc:creator>Zvone Popit</dc:creator>
  <cp:lastModifiedBy>Domen Dežman</cp:lastModifiedBy>
  <cp:lastPrinted>2019-01-30T12:41:34Z</cp:lastPrinted>
  <dcterms:created xsi:type="dcterms:W3CDTF">2000-01-30T14:03:50Z</dcterms:created>
  <dcterms:modified xsi:type="dcterms:W3CDTF">2021-12-23T12:58:43Z</dcterms:modified>
</cp:coreProperties>
</file>