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15" yWindow="405" windowWidth="10890" windowHeight="10890" tabRatio="863"/>
  </bookViews>
  <sheets>
    <sheet name="Skupaj rekapitukacija" sheetId="31" r:id="rId1"/>
    <sheet name="Rekapitukacija vodovod" sheetId="17" r:id="rId2"/>
    <sheet name="Splošni stroški VO" sheetId="5" r:id="rId3"/>
    <sheet name="Vodovod" sheetId="8" r:id="rId4"/>
    <sheet name="Vodovod-priključki" sheetId="20" r:id="rId5"/>
    <sheet name="Vodovod-provizorij" sheetId="19" r:id="rId6"/>
    <sheet name="Rekapitukacija kanalizacija" sheetId="21" r:id="rId7"/>
    <sheet name="Splošni stroški KA" sheetId="22" r:id="rId8"/>
    <sheet name="Kanal K1" sheetId="23" r:id="rId9"/>
    <sheet name="Kanal K2" sheetId="24" r:id="rId10"/>
    <sheet name="Kanal K3" sheetId="25" r:id="rId11"/>
    <sheet name="Kanal K4" sheetId="26" r:id="rId12"/>
    <sheet name="Kanal K5" sheetId="27" r:id="rId13"/>
    <sheet name="Kanal K6" sheetId="28" r:id="rId14"/>
    <sheet name="Kanal K7" sheetId="29" r:id="rId15"/>
    <sheet name="Kanal K8" sheetId="30" r:id="rId16"/>
  </sheets>
  <definedNames>
    <definedName name="_xlnm.Print_Area" localSheetId="8">'Kanal K1'!$A$2:$F$86</definedName>
    <definedName name="_xlnm.Print_Area" localSheetId="9">'Kanal K2'!$A$2:$F$62</definedName>
    <definedName name="_xlnm.Print_Area" localSheetId="10">'Kanal K3'!$A$2:$F$71</definedName>
    <definedName name="_xlnm.Print_Area" localSheetId="11">'Kanal K4'!$A$2:$F$53</definedName>
    <definedName name="_xlnm.Print_Area" localSheetId="12">'Kanal K5'!$A$2:$F$53</definedName>
    <definedName name="_xlnm.Print_Area" localSheetId="13">'Kanal K6'!$A$2:$F$53</definedName>
    <definedName name="_xlnm.Print_Area" localSheetId="14">'Kanal K7'!$A$2:$F$53</definedName>
    <definedName name="_xlnm.Print_Area" localSheetId="15">'Kanal K8'!$A$2:$F$53</definedName>
    <definedName name="_xlnm.Print_Area" localSheetId="6">'Rekapitukacija kanalizacija'!$A$1:$D$63</definedName>
    <definedName name="_xlnm.Print_Area" localSheetId="0">'Skupaj rekapitukacija'!$B$1:$G$48</definedName>
    <definedName name="_xlnm.Print_Area" localSheetId="7">'Splošni stroški KA'!$A$3:$F$22</definedName>
    <definedName name="_xlnm.Print_Area" localSheetId="2">'Splošni stroški VO'!$A$1:$F$31</definedName>
    <definedName name="_xlnm.Print_Area" localSheetId="3">Vodovod!$A$1:$F$172</definedName>
    <definedName name="_xlnm.Print_Area" localSheetId="4">'Vodovod-priključki'!$A$1:$F$61</definedName>
    <definedName name="_xlnm.Print_Area" localSheetId="5">'Vodovod-provizorij'!$A$1:$F$28</definedName>
    <definedName name="_xlnm.Print_Titles" localSheetId="8">'Kanal K1'!$2:$2</definedName>
    <definedName name="_xlnm.Print_Titles" localSheetId="9">'Kanal K2'!$2:$2</definedName>
    <definedName name="_xlnm.Print_Titles" localSheetId="10">'Kanal K3'!$2:$2</definedName>
    <definedName name="_xlnm.Print_Titles" localSheetId="11">'Kanal K4'!$2:$2</definedName>
    <definedName name="_xlnm.Print_Titles" localSheetId="12">'Kanal K5'!$2:$2</definedName>
    <definedName name="_xlnm.Print_Titles" localSheetId="13">'Kanal K6'!$2:$2</definedName>
    <definedName name="_xlnm.Print_Titles" localSheetId="14">'Kanal K7'!$2:$2</definedName>
    <definedName name="_xlnm.Print_Titles" localSheetId="15">'Kanal K8'!$2:$2</definedName>
    <definedName name="_xlnm.Print_Titles" localSheetId="2">'Splošni stroški VO'!$1:$1</definedName>
    <definedName name="_xlnm.Print_Titles" localSheetId="3">Vodovod!$1:$1</definedName>
    <definedName name="_xlnm.Print_Titles" localSheetId="4">'Vodovod-priključki'!$1:$1</definedName>
    <definedName name="_xlnm.Print_Titles" localSheetId="5">'Vodovod-provizorij'!$1:$1</definedName>
  </definedNames>
  <calcPr calcId="162913"/>
</workbook>
</file>

<file path=xl/calcChain.xml><?xml version="1.0" encoding="utf-8"?>
<calcChain xmlns="http://schemas.openxmlformats.org/spreadsheetml/2006/main">
  <c r="E31" i="31" l="1"/>
  <c r="E17" i="31"/>
  <c r="E4" i="31"/>
  <c r="D44" i="31" l="1"/>
  <c r="D42" i="31"/>
  <c r="D40" i="31"/>
  <c r="F52" i="30" l="1"/>
  <c r="F50" i="30"/>
  <c r="F49" i="30"/>
  <c r="F48" i="30"/>
  <c r="F46" i="30"/>
  <c r="F41" i="30"/>
  <c r="F40" i="30"/>
  <c r="D34" i="30"/>
  <c r="D33" i="30"/>
  <c r="D32" i="30"/>
  <c r="F28" i="30"/>
  <c r="F27" i="30"/>
  <c r="D25" i="30"/>
  <c r="D26" i="30" s="1"/>
  <c r="F26" i="30" s="1"/>
  <c r="D23" i="30"/>
  <c r="F23" i="30" s="1"/>
  <c r="F21" i="30"/>
  <c r="F16" i="30"/>
  <c r="F15" i="30"/>
  <c r="F14" i="30"/>
  <c r="F13" i="30"/>
  <c r="A13" i="30"/>
  <c r="A14" i="30" s="1"/>
  <c r="A15" i="30" s="1"/>
  <c r="F12" i="30"/>
  <c r="F52" i="29"/>
  <c r="F50" i="29"/>
  <c r="F49" i="29"/>
  <c r="F48" i="29"/>
  <c r="F47" i="29"/>
  <c r="F42" i="29"/>
  <c r="F41" i="29"/>
  <c r="D35" i="29"/>
  <c r="D34" i="29"/>
  <c r="D33" i="29"/>
  <c r="D32" i="29"/>
  <c r="F28" i="29"/>
  <c r="F27" i="29"/>
  <c r="D25" i="29"/>
  <c r="D26" i="29" s="1"/>
  <c r="F26" i="29" s="1"/>
  <c r="D23" i="29"/>
  <c r="F23" i="29" s="1"/>
  <c r="F21" i="29"/>
  <c r="F16" i="29"/>
  <c r="F15" i="29"/>
  <c r="F14" i="29"/>
  <c r="F13" i="29"/>
  <c r="A13" i="29"/>
  <c r="A14" i="29" s="1"/>
  <c r="A15" i="29" s="1"/>
  <c r="F12" i="29"/>
  <c r="F52" i="28"/>
  <c r="F50" i="28"/>
  <c r="F49" i="28"/>
  <c r="F48" i="28"/>
  <c r="F47" i="28"/>
  <c r="F42" i="28"/>
  <c r="F41" i="28"/>
  <c r="D35" i="28"/>
  <c r="D34" i="28"/>
  <c r="D33" i="28"/>
  <c r="D32" i="28"/>
  <c r="F28" i="28"/>
  <c r="F27" i="28"/>
  <c r="D25" i="28"/>
  <c r="D26" i="28" s="1"/>
  <c r="F26" i="28" s="1"/>
  <c r="D23" i="28"/>
  <c r="F23" i="28" s="1"/>
  <c r="F21" i="28"/>
  <c r="F16" i="28"/>
  <c r="F15" i="28"/>
  <c r="F14" i="28"/>
  <c r="F13" i="28"/>
  <c r="A13" i="28"/>
  <c r="A14" i="28" s="1"/>
  <c r="A15" i="28" s="1"/>
  <c r="F12" i="28"/>
  <c r="F52" i="27"/>
  <c r="F50" i="27"/>
  <c r="F49" i="27"/>
  <c r="F48" i="27"/>
  <c r="F47" i="27"/>
  <c r="F42" i="27"/>
  <c r="F41" i="27"/>
  <c r="D35" i="27"/>
  <c r="D34" i="27"/>
  <c r="D33" i="27"/>
  <c r="D32" i="27"/>
  <c r="F28" i="27"/>
  <c r="F27" i="27"/>
  <c r="D25" i="27"/>
  <c r="D26" i="27" s="1"/>
  <c r="F26" i="27" s="1"/>
  <c r="D23" i="27"/>
  <c r="F23" i="27" s="1"/>
  <c r="F21" i="27"/>
  <c r="F16" i="27"/>
  <c r="F15" i="27"/>
  <c r="F14" i="27"/>
  <c r="F13" i="27"/>
  <c r="A13" i="27"/>
  <c r="A14" i="27" s="1"/>
  <c r="A15" i="27" s="1"/>
  <c r="F12" i="27"/>
  <c r="F52" i="26"/>
  <c r="F50" i="26"/>
  <c r="F49" i="26"/>
  <c r="F48" i="26"/>
  <c r="F47" i="26"/>
  <c r="F42" i="26"/>
  <c r="F41" i="26"/>
  <c r="D35" i="26"/>
  <c r="D34" i="26"/>
  <c r="D33" i="26"/>
  <c r="D32" i="26"/>
  <c r="F28" i="26"/>
  <c r="F27" i="26"/>
  <c r="D25" i="26"/>
  <c r="D26" i="26" s="1"/>
  <c r="F26" i="26" s="1"/>
  <c r="D23" i="26"/>
  <c r="F23" i="26" s="1"/>
  <c r="F21" i="26"/>
  <c r="F16" i="26"/>
  <c r="F15" i="26"/>
  <c r="F14" i="26"/>
  <c r="F13" i="26"/>
  <c r="A13" i="26"/>
  <c r="A14" i="26" s="1"/>
  <c r="A15" i="26" s="1"/>
  <c r="F12" i="26"/>
  <c r="F69" i="25"/>
  <c r="F68" i="25"/>
  <c r="F67" i="25"/>
  <c r="F66" i="25"/>
  <c r="F65" i="25"/>
  <c r="F64" i="25"/>
  <c r="D61" i="25"/>
  <c r="F61" i="25" s="1"/>
  <c r="F60" i="25"/>
  <c r="F59" i="25"/>
  <c r="F58" i="25"/>
  <c r="F57" i="25"/>
  <c r="F53" i="25"/>
  <c r="F51" i="25"/>
  <c r="F50" i="25"/>
  <c r="F49" i="25"/>
  <c r="F48" i="25"/>
  <c r="F47" i="25"/>
  <c r="F42" i="25"/>
  <c r="F41" i="25"/>
  <c r="D35" i="25"/>
  <c r="D34" i="25"/>
  <c r="D33" i="25"/>
  <c r="D32" i="25"/>
  <c r="F28" i="25"/>
  <c r="F27" i="25"/>
  <c r="D25" i="25"/>
  <c r="D26" i="25" s="1"/>
  <c r="F26" i="25" s="1"/>
  <c r="D23" i="25"/>
  <c r="F23" i="25" s="1"/>
  <c r="F21" i="25"/>
  <c r="F16" i="25"/>
  <c r="F15" i="25"/>
  <c r="F14" i="25"/>
  <c r="F13" i="25"/>
  <c r="A13" i="25"/>
  <c r="A14" i="25" s="1"/>
  <c r="A15" i="25" s="1"/>
  <c r="F12" i="25"/>
  <c r="F61" i="24"/>
  <c r="F60" i="24"/>
  <c r="F58" i="24"/>
  <c r="F57" i="24"/>
  <c r="F56" i="24"/>
  <c r="F55" i="24"/>
  <c r="F53" i="24"/>
  <c r="F51" i="24"/>
  <c r="F49" i="24"/>
  <c r="F47" i="24"/>
  <c r="F42" i="24"/>
  <c r="F41" i="24"/>
  <c r="D35" i="24"/>
  <c r="D34" i="24"/>
  <c r="D33" i="24"/>
  <c r="D32" i="24"/>
  <c r="D37" i="24" s="1"/>
  <c r="F28" i="24"/>
  <c r="F27" i="24"/>
  <c r="D25" i="24"/>
  <c r="D26" i="24" s="1"/>
  <c r="F26" i="24" s="1"/>
  <c r="D23" i="24"/>
  <c r="F23" i="24" s="1"/>
  <c r="F21" i="24"/>
  <c r="F16" i="24"/>
  <c r="F15" i="24"/>
  <c r="F14" i="24"/>
  <c r="A14" i="24"/>
  <c r="A15" i="24" s="1"/>
  <c r="F13" i="24"/>
  <c r="A13" i="24"/>
  <c r="F12" i="24"/>
  <c r="F84" i="23"/>
  <c r="F83" i="23"/>
  <c r="F82" i="23"/>
  <c r="F81" i="23"/>
  <c r="F80" i="23"/>
  <c r="F79" i="23"/>
  <c r="D76" i="23"/>
  <c r="D78" i="23" s="1"/>
  <c r="F78" i="23" s="1"/>
  <c r="F75" i="23"/>
  <c r="F74" i="23"/>
  <c r="F73" i="23"/>
  <c r="F72" i="23"/>
  <c r="F68" i="23"/>
  <c r="F67" i="23"/>
  <c r="F66" i="23"/>
  <c r="F64" i="23"/>
  <c r="F63" i="23"/>
  <c r="F62" i="23"/>
  <c r="F61" i="23"/>
  <c r="F60" i="23"/>
  <c r="F59" i="23"/>
  <c r="F58" i="23"/>
  <c r="F57" i="23"/>
  <c r="F56" i="23"/>
  <c r="F54" i="23"/>
  <c r="F52" i="23"/>
  <c r="F50" i="23"/>
  <c r="F49" i="23"/>
  <c r="F44" i="23"/>
  <c r="F43" i="23"/>
  <c r="D37" i="23"/>
  <c r="D36" i="23"/>
  <c r="D35" i="23"/>
  <c r="D34" i="23"/>
  <c r="D33" i="23"/>
  <c r="D39" i="23" s="1"/>
  <c r="F29" i="23"/>
  <c r="F28" i="23"/>
  <c r="D26" i="23"/>
  <c r="D25" i="23"/>
  <c r="D27" i="23" s="1"/>
  <c r="F27" i="23" s="1"/>
  <c r="D23" i="23"/>
  <c r="F23" i="23" s="1"/>
  <c r="F21" i="23"/>
  <c r="F16" i="23"/>
  <c r="F15" i="23"/>
  <c r="F14" i="23"/>
  <c r="F13" i="23"/>
  <c r="A13" i="23"/>
  <c r="A14" i="23" s="1"/>
  <c r="A15" i="23" s="1"/>
  <c r="F12" i="23"/>
  <c r="F21" i="22"/>
  <c r="F20" i="22"/>
  <c r="F19" i="22"/>
  <c r="F18" i="22"/>
  <c r="F17" i="22"/>
  <c r="F16" i="22"/>
  <c r="F15" i="22"/>
  <c r="F14" i="22"/>
  <c r="F13" i="22"/>
  <c r="F11" i="22"/>
  <c r="F10" i="22"/>
  <c r="F9" i="22"/>
  <c r="F8" i="22"/>
  <c r="F7" i="22"/>
  <c r="F6" i="22"/>
  <c r="F5" i="22"/>
  <c r="F22" i="22" s="1"/>
  <c r="D6" i="21" s="1"/>
  <c r="A5" i="22"/>
  <c r="D60" i="21"/>
  <c r="D53" i="21"/>
  <c r="D46" i="21"/>
  <c r="D39" i="21"/>
  <c r="D32" i="21"/>
  <c r="D18" i="21"/>
  <c r="F17" i="23" l="1"/>
  <c r="F4" i="23" s="1"/>
  <c r="F17" i="25"/>
  <c r="F4" i="25" s="1"/>
  <c r="F53" i="26"/>
  <c r="F6" i="26" s="1"/>
  <c r="D31" i="21" s="1"/>
  <c r="F17" i="28"/>
  <c r="F4" i="28" s="1"/>
  <c r="F53" i="29"/>
  <c r="F6" i="29" s="1"/>
  <c r="D52" i="21" s="1"/>
  <c r="F17" i="27"/>
  <c r="F4" i="27" s="1"/>
  <c r="D36" i="21" s="1"/>
  <c r="D37" i="27"/>
  <c r="F53" i="28"/>
  <c r="F6" i="28" s="1"/>
  <c r="D45" i="21" s="1"/>
  <c r="F17" i="30"/>
  <c r="F4" i="30" s="1"/>
  <c r="D57" i="21" s="1"/>
  <c r="D36" i="30"/>
  <c r="F53" i="30"/>
  <c r="F6" i="30" s="1"/>
  <c r="D59" i="21" s="1"/>
  <c r="F17" i="24"/>
  <c r="F4" i="24" s="1"/>
  <c r="D15" i="21" s="1"/>
  <c r="F62" i="24"/>
  <c r="F6" i="24" s="1"/>
  <c r="D17" i="21" s="1"/>
  <c r="F17" i="26"/>
  <c r="F4" i="26" s="1"/>
  <c r="D29" i="21" s="1"/>
  <c r="D37" i="26"/>
  <c r="D40" i="26" s="1"/>
  <c r="F40" i="26" s="1"/>
  <c r="F17" i="29"/>
  <c r="F4" i="29" s="1"/>
  <c r="D50" i="21" s="1"/>
  <c r="D37" i="29"/>
  <c r="D38" i="29" s="1"/>
  <c r="F69" i="23"/>
  <c r="F6" i="23" s="1"/>
  <c r="D10" i="21" s="1"/>
  <c r="D37" i="25"/>
  <c r="D39" i="25" s="1"/>
  <c r="F39" i="25" s="1"/>
  <c r="F54" i="25"/>
  <c r="F6" i="25" s="1"/>
  <c r="D24" i="21" s="1"/>
  <c r="F53" i="27"/>
  <c r="F6" i="27" s="1"/>
  <c r="D38" i="21" s="1"/>
  <c r="D37" i="28"/>
  <c r="D38" i="26"/>
  <c r="D39" i="26"/>
  <c r="F39" i="26" s="1"/>
  <c r="D39" i="29"/>
  <c r="F39" i="29" s="1"/>
  <c r="D38" i="25"/>
  <c r="D40" i="25"/>
  <c r="F40" i="25" s="1"/>
  <c r="D39" i="28"/>
  <c r="F39" i="28" s="1"/>
  <c r="D38" i="28"/>
  <c r="D40" i="28"/>
  <c r="F40" i="28" s="1"/>
  <c r="D8" i="21"/>
  <c r="D41" i="23"/>
  <c r="F41" i="23" s="1"/>
  <c r="D40" i="23"/>
  <c r="D42" i="23"/>
  <c r="F42" i="23" s="1"/>
  <c r="D40" i="24"/>
  <c r="F40" i="24" s="1"/>
  <c r="D39" i="24"/>
  <c r="F39" i="24" s="1"/>
  <c r="D38" i="24"/>
  <c r="D22" i="21"/>
  <c r="D43" i="21"/>
  <c r="F43" i="24"/>
  <c r="F5" i="24" s="1"/>
  <c r="D16" i="21" s="1"/>
  <c r="D40" i="27"/>
  <c r="F40" i="27" s="1"/>
  <c r="D39" i="27"/>
  <c r="F39" i="27" s="1"/>
  <c r="D38" i="27"/>
  <c r="D38" i="30"/>
  <c r="F38" i="30" s="1"/>
  <c r="D37" i="30"/>
  <c r="D39" i="30"/>
  <c r="F39" i="30" s="1"/>
  <c r="F76" i="23"/>
  <c r="D62" i="25"/>
  <c r="F62" i="25" s="1"/>
  <c r="D77" i="23"/>
  <c r="F77" i="23" s="1"/>
  <c r="D63" i="25"/>
  <c r="F63" i="25" s="1"/>
  <c r="F70" i="25" l="1"/>
  <c r="F43" i="25"/>
  <c r="F5" i="25" s="1"/>
  <c r="F43" i="26"/>
  <c r="F5" i="26" s="1"/>
  <c r="D30" i="21" s="1"/>
  <c r="F43" i="27"/>
  <c r="F5" i="27" s="1"/>
  <c r="F71" i="25"/>
  <c r="F7" i="25" s="1"/>
  <c r="D25" i="21" s="1"/>
  <c r="F42" i="30"/>
  <c r="F5" i="30" s="1"/>
  <c r="D58" i="21" s="1"/>
  <c r="F45" i="23"/>
  <c r="F5" i="23" s="1"/>
  <c r="D9" i="21" s="1"/>
  <c r="F43" i="28"/>
  <c r="F5" i="28" s="1"/>
  <c r="F8" i="28" s="1"/>
  <c r="D47" i="21" s="1"/>
  <c r="D40" i="29"/>
  <c r="F40" i="29" s="1"/>
  <c r="F43" i="29" s="1"/>
  <c r="F5" i="29" s="1"/>
  <c r="F85" i="23"/>
  <c r="F86" i="23" s="1"/>
  <c r="F7" i="23" s="1"/>
  <c r="D11" i="21" s="1"/>
  <c r="D23" i="21"/>
  <c r="D37" i="21"/>
  <c r="F8" i="27"/>
  <c r="D40" i="21" s="1"/>
  <c r="D44" i="21"/>
  <c r="F8" i="24"/>
  <c r="D19" i="21" s="1"/>
  <c r="D20" i="21" s="1"/>
  <c r="E21" i="31" s="1"/>
  <c r="F8" i="26"/>
  <c r="D33" i="21" s="1"/>
  <c r="D34" i="21" s="1"/>
  <c r="E25" i="31" s="1"/>
  <c r="F9" i="24" l="1"/>
  <c r="D51" i="21"/>
  <c r="F8" i="29"/>
  <c r="D54" i="21" s="1"/>
  <c r="D55" i="21" s="1"/>
  <c r="D41" i="21"/>
  <c r="E27" i="31" s="1"/>
  <c r="F8" i="30"/>
  <c r="D61" i="21" s="1"/>
  <c r="D62" i="21" s="1"/>
  <c r="E33" i="31" s="1"/>
  <c r="D48" i="21"/>
  <c r="E29" i="31" s="1"/>
  <c r="F8" i="25"/>
  <c r="F9" i="26"/>
  <c r="F8" i="23"/>
  <c r="D12" i="21" s="1"/>
  <c r="D13" i="21" s="1"/>
  <c r="E19" i="31" s="1"/>
  <c r="F9" i="28"/>
  <c r="F9" i="27"/>
  <c r="F9" i="23" l="1"/>
  <c r="F9" i="29"/>
  <c r="F9" i="30"/>
  <c r="D26" i="21"/>
  <c r="D27" i="21" s="1"/>
  <c r="F9" i="25"/>
  <c r="D2" i="21" l="1"/>
  <c r="D3" i="21" s="1"/>
  <c r="D4" i="21" s="1"/>
  <c r="E23" i="31"/>
  <c r="E35" i="31" s="1"/>
  <c r="E44" i="31" s="1"/>
  <c r="A50" i="20"/>
  <c r="A51" i="20"/>
  <c r="A52" i="20"/>
  <c r="A53" i="20"/>
  <c r="A54" i="20"/>
  <c r="A55" i="20"/>
  <c r="A56" i="20"/>
  <c r="A57" i="20"/>
  <c r="A58" i="20"/>
  <c r="A59" i="20"/>
  <c r="A60" i="20"/>
  <c r="A49" i="20"/>
  <c r="A45" i="8"/>
  <c r="A46" i="8"/>
  <c r="A47" i="8"/>
  <c r="A48" i="8"/>
  <c r="A39" i="8"/>
  <c r="A40" i="8"/>
  <c r="A41" i="8"/>
  <c r="A42" i="8"/>
  <c r="A43" i="8"/>
  <c r="A44" i="8"/>
  <c r="A32" i="8"/>
  <c r="A33" i="8"/>
  <c r="A34" i="8"/>
  <c r="A35" i="8"/>
  <c r="A36" i="8"/>
  <c r="A37" i="8"/>
  <c r="A38" i="8"/>
  <c r="A31" i="8"/>
  <c r="A96" i="8"/>
  <c r="A97" i="8"/>
  <c r="A98" i="8"/>
  <c r="A99" i="8"/>
  <c r="A100" i="8"/>
  <c r="A90" i="8"/>
  <c r="A91" i="8"/>
  <c r="A92" i="8"/>
  <c r="A93" i="8"/>
  <c r="A94" i="8"/>
  <c r="A95" i="8"/>
  <c r="A73" i="8"/>
  <c r="A74" i="8"/>
  <c r="A75" i="8"/>
  <c r="A76" i="8"/>
  <c r="A77" i="8"/>
  <c r="A78" i="8"/>
  <c r="A79" i="8"/>
  <c r="A80" i="8"/>
  <c r="A81" i="8"/>
  <c r="A82" i="8"/>
  <c r="A83" i="8"/>
  <c r="A84" i="8"/>
  <c r="A85" i="8"/>
  <c r="A86" i="8"/>
  <c r="A87" i="8"/>
  <c r="A88" i="8"/>
  <c r="A89" i="8"/>
  <c r="A56" i="8"/>
  <c r="A57" i="8"/>
  <c r="A58" i="8"/>
  <c r="A59" i="8"/>
  <c r="A60" i="8"/>
  <c r="A61" i="8"/>
  <c r="A62" i="8"/>
  <c r="A63" i="8"/>
  <c r="A64" i="8"/>
  <c r="A65" i="8"/>
  <c r="A66" i="8"/>
  <c r="A67" i="8"/>
  <c r="A68" i="8"/>
  <c r="A69" i="8"/>
  <c r="A70" i="8"/>
  <c r="A71" i="8"/>
  <c r="A72" i="8"/>
  <c r="A53" i="8"/>
  <c r="A54" i="8"/>
  <c r="A55" i="8"/>
  <c r="A52"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06" i="8"/>
  <c r="A107" i="8"/>
  <c r="A108" i="8"/>
  <c r="A109" i="8"/>
  <c r="A110" i="8"/>
  <c r="A111" i="8"/>
  <c r="A112" i="8"/>
  <c r="A113" i="8"/>
  <c r="A114" i="8"/>
  <c r="A115" i="8"/>
  <c r="A116" i="8"/>
  <c r="A117" i="8"/>
  <c r="A118" i="8"/>
  <c r="A119" i="8"/>
  <c r="A120" i="8"/>
  <c r="A121" i="8"/>
  <c r="A122" i="8"/>
  <c r="A123" i="8"/>
  <c r="A124" i="8"/>
  <c r="A125" i="8"/>
  <c r="A126" i="8"/>
  <c r="A127" i="8"/>
  <c r="A105" i="8"/>
  <c r="F80" i="8"/>
  <c r="F79" i="8"/>
  <c r="F78" i="8"/>
  <c r="F60" i="8"/>
  <c r="F59" i="8"/>
  <c r="F58" i="8"/>
  <c r="F70" i="8"/>
  <c r="F69" i="8"/>
  <c r="F68" i="8"/>
  <c r="F164" i="8" l="1"/>
  <c r="F162" i="8"/>
  <c r="F161" i="8"/>
  <c r="F160" i="8"/>
  <c r="F158" i="8"/>
  <c r="F157" i="8"/>
  <c r="F165" i="8"/>
  <c r="F166" i="8"/>
  <c r="F156" i="8"/>
  <c r="F151" i="8" l="1"/>
  <c r="F140" i="8"/>
  <c r="F110" i="8"/>
  <c r="F25" i="5" l="1"/>
  <c r="F17" i="5"/>
  <c r="F18" i="5"/>
  <c r="F94" i="8" l="1"/>
  <c r="F95" i="8"/>
  <c r="F20" i="20" l="1"/>
  <c r="F37" i="20" l="1"/>
  <c r="F58" i="20" l="1"/>
  <c r="F56" i="20"/>
  <c r="F55" i="20"/>
  <c r="F53" i="20"/>
  <c r="F50" i="20"/>
  <c r="F49" i="20"/>
  <c r="F43" i="20"/>
  <c r="F42" i="20"/>
  <c r="F41" i="20"/>
  <c r="F40" i="20"/>
  <c r="F39" i="20"/>
  <c r="F38" i="20"/>
  <c r="F36" i="20"/>
  <c r="F35" i="20"/>
  <c r="F30" i="20"/>
  <c r="F29" i="20"/>
  <c r="F27" i="20"/>
  <c r="F25" i="20"/>
  <c r="F24" i="20"/>
  <c r="F23" i="20"/>
  <c r="F22" i="20"/>
  <c r="F21" i="20"/>
  <c r="F14" i="20"/>
  <c r="F13" i="20"/>
  <c r="F12" i="20"/>
  <c r="F11" i="20"/>
  <c r="F10" i="20"/>
  <c r="F60" i="20" l="1"/>
  <c r="F61" i="20" s="1"/>
  <c r="F31" i="20"/>
  <c r="F15" i="20"/>
  <c r="F16" i="20" s="1"/>
  <c r="F3" i="20" s="1"/>
  <c r="D19" i="17" s="1"/>
  <c r="F44" i="20"/>
  <c r="F45" i="20" s="1"/>
  <c r="F5" i="20" s="1"/>
  <c r="D21" i="17" s="1"/>
  <c r="F6" i="20" l="1"/>
  <c r="D22" i="17" s="1"/>
  <c r="F32" i="20"/>
  <c r="F4" i="20" s="1"/>
  <c r="F116" i="8"/>
  <c r="F7" i="20" l="1"/>
  <c r="D23" i="17" s="1"/>
  <c r="E10" i="31" s="1"/>
  <c r="E42" i="31" s="1"/>
  <c r="D20" i="17"/>
  <c r="F154" i="8"/>
  <c r="F152" i="8"/>
  <c r="F150" i="8"/>
  <c r="F25" i="19"/>
  <c r="F24" i="19"/>
  <c r="F19" i="19"/>
  <c r="F18" i="19"/>
  <c r="F17" i="19"/>
  <c r="F16" i="19"/>
  <c r="F15" i="19"/>
  <c r="F10" i="19"/>
  <c r="F9" i="19"/>
  <c r="F27" i="19" l="1"/>
  <c r="F20" i="19"/>
  <c r="F21" i="19" s="1"/>
  <c r="F4" i="19" s="1"/>
  <c r="D26" i="17" s="1"/>
  <c r="F26" i="19"/>
  <c r="F11" i="19"/>
  <c r="F12" i="19" s="1"/>
  <c r="F3" i="19" s="1"/>
  <c r="D25" i="17" s="1"/>
  <c r="F28" i="19" l="1"/>
  <c r="F5" i="19" s="1"/>
  <c r="D27" i="17" s="1"/>
  <c r="F6" i="19"/>
  <c r="D28" i="17" s="1"/>
  <c r="E8" i="31" s="1"/>
  <c r="F148" i="8" l="1"/>
  <c r="F147" i="8"/>
  <c r="F144" i="8"/>
  <c r="F143" i="8"/>
  <c r="F139" i="8"/>
  <c r="F138" i="8"/>
  <c r="F132" i="8"/>
  <c r="F133" i="8"/>
  <c r="F134" i="8"/>
  <c r="F125" i="8"/>
  <c r="F126" i="8"/>
  <c r="F127" i="8"/>
  <c r="F121" i="8"/>
  <c r="F128" i="8"/>
  <c r="F120" i="8"/>
  <c r="F119" i="8"/>
  <c r="F118" i="8"/>
  <c r="F117" i="8"/>
  <c r="F115" i="8"/>
  <c r="F106" i="8"/>
  <c r="F107" i="8"/>
  <c r="F84" i="8"/>
  <c r="F88" i="8"/>
  <c r="F87" i="8"/>
  <c r="F90" i="8" l="1"/>
  <c r="F74" i="8"/>
  <c r="F73" i="8"/>
  <c r="F65" i="8"/>
  <c r="F64" i="8"/>
  <c r="F20" i="8" l="1"/>
  <c r="F19" i="8"/>
  <c r="F18" i="8"/>
  <c r="F23" i="5"/>
  <c r="F22" i="5"/>
  <c r="F15" i="5"/>
  <c r="F14" i="5"/>
  <c r="F124" i="8" l="1"/>
  <c r="F109" i="8"/>
  <c r="F32" i="8" l="1"/>
  <c r="F6" i="5" l="1"/>
  <c r="XEV6" i="5" s="1"/>
  <c r="F21" i="8" l="1"/>
  <c r="F22" i="8"/>
  <c r="F23" i="8"/>
  <c r="F25" i="8"/>
  <c r="F170" i="8" l="1"/>
  <c r="F168" i="8"/>
  <c r="F169" i="8"/>
  <c r="F131" i="8"/>
  <c r="F105" i="8" l="1"/>
  <c r="F171" i="8" s="1"/>
  <c r="F91" i="8"/>
  <c r="F89" i="8"/>
  <c r="F75" i="8"/>
  <c r="F92" i="8"/>
  <c r="F93" i="8"/>
  <c r="F96" i="8"/>
  <c r="F97" i="8"/>
  <c r="F98" i="8"/>
  <c r="F99" i="8"/>
  <c r="F53" i="8"/>
  <c r="F54" i="8"/>
  <c r="F55" i="8"/>
  <c r="F63" i="8"/>
  <c r="F82" i="8"/>
  <c r="F83" i="8"/>
  <c r="F52" i="8"/>
  <c r="F33" i="8"/>
  <c r="F34" i="8"/>
  <c r="F35" i="8"/>
  <c r="F36" i="8"/>
  <c r="F37" i="8"/>
  <c r="F38" i="8"/>
  <c r="F39" i="8"/>
  <c r="F40" i="8"/>
  <c r="F41" i="8"/>
  <c r="F42" i="8"/>
  <c r="F43" i="8"/>
  <c r="F44" i="8"/>
  <c r="F45" i="8"/>
  <c r="F46" i="8"/>
  <c r="F47" i="8"/>
  <c r="F11" i="8"/>
  <c r="F100" i="8" l="1"/>
  <c r="F101" i="8" s="1"/>
  <c r="F29" i="5" l="1"/>
  <c r="F27" i="5"/>
  <c r="F24" i="5"/>
  <c r="F26" i="5"/>
  <c r="F30" i="5"/>
  <c r="F19" i="5" l="1"/>
  <c r="F16" i="5"/>
  <c r="F15" i="8" l="1"/>
  <c r="F26" i="8"/>
  <c r="F27" i="8"/>
  <c r="F14" i="8"/>
  <c r="F13" i="8"/>
  <c r="F12" i="8"/>
  <c r="F5" i="8"/>
  <c r="E5" i="8" l="1"/>
  <c r="D15" i="17"/>
  <c r="F28" i="8"/>
  <c r="F3" i="8" s="1"/>
  <c r="F172" i="8"/>
  <c r="F6" i="8" s="1"/>
  <c r="E6" i="8" l="1"/>
  <c r="D16" i="17"/>
  <c r="E3" i="8"/>
  <c r="D13" i="17"/>
  <c r="F9" i="5"/>
  <c r="F10" i="5"/>
  <c r="F8" i="5"/>
  <c r="F11" i="5"/>
  <c r="F31" i="8" l="1"/>
  <c r="F48" i="8" s="1"/>
  <c r="F49" i="8" l="1"/>
  <c r="F4" i="8" l="1"/>
  <c r="D14" i="17" s="1"/>
  <c r="F7" i="5"/>
  <c r="F5" i="5"/>
  <c r="F4" i="5"/>
  <c r="F3" i="5"/>
  <c r="F31" i="5" l="1"/>
  <c r="E4" i="8"/>
  <c r="F7" i="8"/>
  <c r="D11" i="17" l="1"/>
  <c r="E7" i="8"/>
  <c r="D17" i="17"/>
  <c r="E6" i="31" s="1"/>
  <c r="E12" i="31" l="1"/>
  <c r="E40" i="31"/>
  <c r="E46" i="31" s="1"/>
  <c r="D3" i="17"/>
  <c r="D4" i="17" s="1"/>
  <c r="D6" i="17" s="1"/>
</calcChain>
</file>

<file path=xl/comments1.xml><?xml version="1.0" encoding="utf-8"?>
<comments xmlns="http://schemas.openxmlformats.org/spreadsheetml/2006/main">
  <authors>
    <author>Avtor</author>
  </authors>
  <commentList>
    <comment ref="B37" authorId="0" shapeId="0">
      <text>
        <r>
          <rPr>
            <b/>
            <sz val="9"/>
            <color indexed="81"/>
            <rFont val="Tahoma"/>
            <family val="2"/>
            <charset val="238"/>
          </rPr>
          <t>planiranje</t>
        </r>
        <r>
          <rPr>
            <sz val="9"/>
            <color indexed="81"/>
            <rFont val="Tahoma"/>
            <family val="2"/>
            <charset val="238"/>
          </rPr>
          <t xml:space="preserve">
</t>
        </r>
      </text>
    </comment>
    <comment ref="B38" authorId="0" shapeId="0">
      <text>
        <r>
          <rPr>
            <sz val="9"/>
            <color indexed="81"/>
            <rFont val="Tahoma"/>
            <family val="2"/>
            <charset val="238"/>
          </rPr>
          <t xml:space="preserve">posteljica
</t>
        </r>
      </text>
    </comment>
    <comment ref="B39" authorId="0" shapeId="0">
      <text>
        <r>
          <rPr>
            <b/>
            <sz val="9"/>
            <color indexed="81"/>
            <rFont val="Tahoma"/>
            <family val="2"/>
            <charset val="238"/>
          </rPr>
          <t>obsip</t>
        </r>
      </text>
    </comment>
    <comment ref="B40" authorId="0" shapeId="0">
      <text>
        <r>
          <rPr>
            <b/>
            <sz val="9"/>
            <color indexed="81"/>
            <rFont val="Tahoma"/>
            <family val="2"/>
            <charset val="238"/>
          </rPr>
          <t>zasip</t>
        </r>
      </text>
    </comment>
    <comment ref="B42" authorId="0" shapeId="0">
      <text>
        <r>
          <rPr>
            <b/>
            <sz val="9"/>
            <color indexed="81"/>
            <rFont val="Tahoma"/>
            <family val="2"/>
            <charset val="238"/>
          </rPr>
          <t>tampon</t>
        </r>
        <r>
          <rPr>
            <sz val="9"/>
            <color indexed="81"/>
            <rFont val="Tahoma"/>
            <family val="2"/>
            <charset val="238"/>
          </rPr>
          <t xml:space="preserve">
</t>
        </r>
      </text>
    </comment>
  </commentList>
</comments>
</file>

<file path=xl/sharedStrings.xml><?xml version="1.0" encoding="utf-8"?>
<sst xmlns="http://schemas.openxmlformats.org/spreadsheetml/2006/main" count="1425" uniqueCount="378">
  <si>
    <t>Postavitev gradbenih profilov na vzpostavljeno os trase cevovoda ter določitev nivoja za merjenje globine izkopa in polaganje cevovoda. Obračun za 1 kos.</t>
  </si>
  <si>
    <t>Ročno planiranje dna jarka s točnostjo +/- 3 cm v projektiranem padcu. Obračun za 1 m2.</t>
  </si>
  <si>
    <t>ur</t>
  </si>
  <si>
    <t>ZEMELJSKA DELA</t>
  </si>
  <si>
    <t>MONTAŽNA DELA</t>
  </si>
  <si>
    <t>m3</t>
  </si>
  <si>
    <t>m1</t>
  </si>
  <si>
    <t>kos</t>
  </si>
  <si>
    <t>Dodatna in nepredvidena dela. Obračun stroškov po dejanski porabi časa in materiala, po vpisu v gradbeni dnevnik. Ocena stroškov 10% od vrednosti materiala</t>
  </si>
  <si>
    <t>Zavarovanje nastavkov za zasune, odzračevalne garniture in hidrante z betonskimi montažnimi podložkami, ter namestitev cestnih kap na končno niveleto terena ali cestišča. Obračun za 1 kos.</t>
  </si>
  <si>
    <t>Zakoličenje osi cevovoda z zavarovanjem osi, oznako horizontalnih in vertikalnih lomov, oznako vozlišč, odcepov in zakoličba mesta prevezave na obstoječi cevovod. Obračun za 1 m1.</t>
  </si>
  <si>
    <t>m2</t>
  </si>
  <si>
    <t xml:space="preserve">Nakladanje, razkladanje in prevoz vodovodnega materiala in orodja po gradbišču od deponije do mesta  vgradnje.  </t>
  </si>
  <si>
    <t>Transportni stroški dobave materiala.</t>
  </si>
  <si>
    <t>Dezinfekcija cevovoda pred izvedbo prevezav in vključitvijo v obratovanje. Postavka vključuje izpiranje cevovoda in pridobitev atesta ustreznosti kvalitete vode. Obračun za 1 m1.</t>
  </si>
  <si>
    <t>Ostala dodatna in nepredvidena dela. Obračun stroškov po dejanskih stroških porabe časa in materiala po vpisu v gradbeni dnevnik. 
Ocena stroškov 10% vrednosti zemeljskih del.</t>
  </si>
  <si>
    <t>Nabava, dobava in postavitev obvestilne table na gradbišču (napisi s podatki o naročniku, izvajalcu, odg. vodji projekta, odgov. projektantu, nadzorniku…), odstranitev table po zaključku del je vključena v ceno</t>
  </si>
  <si>
    <t>kom</t>
  </si>
  <si>
    <t>PRIPRAVLJALNA DELA</t>
  </si>
  <si>
    <t>I. PRIPRAVLJALNA DELA</t>
  </si>
  <si>
    <t>Črpanje vode iz gradbene jame v času gradnje. Obračun za 1 uro.</t>
  </si>
  <si>
    <t>ŠIFRA</t>
  </si>
  <si>
    <t>OPIS POSTAVKE</t>
  </si>
  <si>
    <t>ENOTA MERE</t>
  </si>
  <si>
    <t>KOLIČINA</t>
  </si>
  <si>
    <t>CENA NA ENOTO</t>
  </si>
  <si>
    <t>VREDNOST</t>
  </si>
  <si>
    <t>I.</t>
  </si>
  <si>
    <t>II.</t>
  </si>
  <si>
    <t>III.</t>
  </si>
  <si>
    <t>SKUPAJ PRIPRAVLJALNA DELA</t>
  </si>
  <si>
    <t>SKUPAJ ZEMELJSKA DELA</t>
  </si>
  <si>
    <t>SKUPAJ MONTAŽNA DELA</t>
  </si>
  <si>
    <t>III. MONTAŽNA DELA</t>
  </si>
  <si>
    <t>IV.VODOVODNI MATERIAL</t>
  </si>
  <si>
    <t>SKUPAJ VODOVODNI MATERIAL</t>
  </si>
  <si>
    <t>VODOVODNI MATERIAL</t>
  </si>
  <si>
    <t>IV.</t>
  </si>
  <si>
    <t>II. GRADBENA DELA</t>
  </si>
  <si>
    <t>GRADBENA DELA</t>
  </si>
  <si>
    <t>m</t>
  </si>
  <si>
    <t>Prečno zavarovanje obstoječih komunalnih vodov v času gradnje pri polaganju vodovoda pod obst. komunalnimi vodi. Polaganje zaščitnih cevi, podpiranje z lesenimi gredami, podbetoniranjem in obbetoniranje obstoječih komunalnih vodov, … , po navodilih upravljalca</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</si>
  <si>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</si>
  <si>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t>Črpanje vode iz gradbene jame v času gradnje. 
Do 5 l/s. Obračun po dejanskih stroških.</t>
  </si>
  <si>
    <t>Stroški vzdrževanja prekopanih površin v času gradnje vodovoda (polivanje - protiprašna zaščita, dosip - udarne jame, planiranje. Vključno z dobavo materiala in delom.</t>
  </si>
  <si>
    <t>Nepredvidena dela (% preddel).</t>
  </si>
  <si>
    <t>GRADBENA IN OBRTNIŠKA DELA</t>
  </si>
  <si>
    <t>Prenos in vgradnja betonskih podstavkov (C30/37) cestnih kap na utrjeno površino.</t>
  </si>
  <si>
    <t>DRUGA DELA</t>
  </si>
  <si>
    <t xml:space="preserve">Čiščenje terena po končani gradnji ter ureditev okolice. </t>
  </si>
  <si>
    <t xml:space="preserve">Čiščenje vodomernega mesta po koncu gradnje. </t>
  </si>
  <si>
    <t>Nepredvidena zemeljska dela (% zemeljskih del).</t>
  </si>
  <si>
    <t>Tlačni preizkus položenih hišnih vodovodnih priključkov po standardu SIST EN 805 z dopolnitvami VO-KA in z vsemi dodatnimi potrebnimi deli. (glej tehnično poročilo)</t>
  </si>
  <si>
    <t>Izpiranje in dezinfekcija položenih hišnih vodovodnih in skupnih priključnih cevi z vsemi dodatnimi potrebnimi deli. (glej tehnično poročilo)</t>
  </si>
  <si>
    <t/>
  </si>
  <si>
    <t>Nepredviden vodovodni material (% materiala).</t>
  </si>
  <si>
    <t>SPLOŠNI STROŠKI</t>
  </si>
  <si>
    <t>Izdelava geodetskega načrta kot ga predpisuje ZGO-1 (UL RS št. 120/04 z dopolnitvami).</t>
  </si>
  <si>
    <t xml:space="preserve"> - kanalizacija</t>
  </si>
  <si>
    <t xml:space="preserve">Geološko geomehanski nadzor na gradbišču v času izvedbe </t>
  </si>
  <si>
    <t>SKUPAJ SPLOŠNI STROŠKI</t>
  </si>
  <si>
    <t>kpl</t>
  </si>
  <si>
    <t>Priprava in montaža označevalnih tablic armatur in hidrantov na stebre ali obstoječe objekte)</t>
  </si>
  <si>
    <t>Izvedba meritev pretokov vode na vgrajenih hidrantih s pridobitvijo ustreznega potrdila (po Pravilniku o preizkušanju hidrantnih omrežjih z dopolnitvami upravljalca vodovoda).</t>
  </si>
  <si>
    <t>Jekleni pocinkani stebriček Ø40-63 mm dolžine 2,5-3,0 m, s plastično kapo in pritrdilnim sidrom za stebriček in drobnim ključavničarskim materialom.</t>
  </si>
  <si>
    <t>Nepredvidena montažna dela (% motažnih del del)</t>
  </si>
  <si>
    <t>Izdelava vodilne mape (2x)  z zbiranjem certifikatov in dokazil o zaneslljivosti objekta skladno z ZGO-1 in dopolnitvami</t>
  </si>
  <si>
    <t>Izdelava načrta zapore ceste. Zavarovanje gradbišča s predpisano prometno signalizacijo kot so letve, opozorilne vrvice, znaki, svetlobna telesa…Po končanih delih se signalizacija odstrani. (obračun po dejanskih stroških - polovica stroškov obračunana pri kanalizaciji)</t>
  </si>
  <si>
    <t>Projektantski nadzor..</t>
  </si>
  <si>
    <t>Stroški posnetka obstoječega stanja…</t>
  </si>
  <si>
    <t>Prekinitev oskrbe na obstoječem vodovodu z obvestilom porabnikom. Ocena stroškov.</t>
  </si>
  <si>
    <t xml:space="preserve">Kompletna izdelava vodotesnih prebojev sten kleti objektov (notranje, zunanje) in tlakov v kletnih prostorih do vodomernega mesta z vzpostavitvijo v prvotno stanje. </t>
  </si>
  <si>
    <t>Kompletna izdelava vodotesnega preboja stene zunanjega vodomernega jaška.</t>
  </si>
  <si>
    <t>Nakladanje in odvoz odvečnega izkopanega materiala na trajno deponijo vključno s stroški deponije.</t>
  </si>
  <si>
    <t>Izdelava varnostnega načrta za zagotavljanje varnosti in zdravja pri delu na gradbišču skladno s predpisi, ki obravnavajo to področje (Ur.l. št. 83/05, 43/11-ZVZD-1) in drugi ukrepi za VZD, ki sledijo iz ZVZD-1</t>
  </si>
  <si>
    <t>Izdelava projekta izvedenih del-PID skladno z ZGO-1 in dopolnitvami ter zahtevami bodočega upravljalca vodovodnega sistema (2x v projektni obliki, 2x v elektronski obliki)</t>
  </si>
  <si>
    <t>Nabava in dobava 2x sejanega peska fr. 0-16 mm in izdelava nasipa za izravnavo dna jarka debeline 10 cm , s planiranjem in utrjevanjem do 95 % trdnosti po standardnem Proktorjevem postopku.
Obračun za 1 m3.</t>
  </si>
  <si>
    <t>Izdelava proviziranih dostopov do 
objektov preko izkopanih jarkov, iz plohov deb. 5 cm, z ograjo - prenosljivi, na gradbišču se po potrebi večkrat uporabijo. Obračun za 1 kos.</t>
  </si>
  <si>
    <t>Odvoz odvečnega izkopanega materiala iz začasne na trajno gradbeno deponijo do 10 km z nakladanjem na kamion, razkladanjem, razgrinjanjem, planiranjem in utrjevanjem v slojih po 50 cm, vključno stroški deponije.</t>
  </si>
  <si>
    <t>NL fazonski kosi, prirobnični spoj, tlačna stopnja PN 10-16</t>
  </si>
  <si>
    <t>NL spojni kosi, tlačna stopnja PN 10-16</t>
  </si>
  <si>
    <t>NL vodovodne armature, tlačna stopnja PN 10-16</t>
  </si>
  <si>
    <t>FFR kos, DN 100/80</t>
  </si>
  <si>
    <t>Demontaža obstoječega cevovoda, kjer posega v izkopani jarek, vključno s fazonskimi kosi, armaturami, vgradnimi garniturami, cestnimi kapami, vključno z odvozom in stroški deponije</t>
  </si>
  <si>
    <t>Dodatna in nepredvidena dela. Obračun stroškov po dejanski porabi časa in materiala, po vpisu v gradbeni dnevnik. Ocena stroškov 10% od vrednosti montažnih del.</t>
  </si>
  <si>
    <t>priprava 100%</t>
  </si>
  <si>
    <t>vzpostavitev 100%</t>
  </si>
  <si>
    <t>Prenos, spuščanje in polaganje NL elementov teže do 25 kg v jarek ter poravnanje v vertikalni in horizontalni smeri. Obračun za 1 kos.</t>
  </si>
  <si>
    <t>Tlačne polietilenske vodovodne cevi</t>
  </si>
  <si>
    <t>Nabava in dobava navrtnih zasunov z vsemi potrebnimi tesnili (armatura po DIN 28610 T1, K9) in vijaki V ceno je všteta cestna kapa in betonska podloška ter teleskopska vgradna garnitura</t>
  </si>
  <si>
    <t>SKUPNA REKAPITULACIJA</t>
  </si>
  <si>
    <t>22% DDV</t>
  </si>
  <si>
    <t>CENA (EUR)</t>
  </si>
  <si>
    <t>Nabava, transport fitingov in vodovodne armature za merilna mesta: spojke za PE cevi, kolena, redukcijski kosi, vložek nepovratnega ventila,holandci, tesnila, pipe,…., material se nabavi za vsako mesto posebej glede na načrt priključka in v dogovoru z upravljalcem. Skupno 15 priključkov. Predvidoma (kroglična pipa R1 - 3/4'', kroglična pipa R1-3/4'' z izpustom, 2× zmanjševalni kos, 2× holandec, spojka za PE cevi, 2x tesnilo za prehod cevi v zaščitno cev). Nabava fitingov in vodovodnih armatur odvisna od dimenzij priključnih cevi in vodomerov.</t>
  </si>
  <si>
    <t>Izpraznitev obstoječega cevovoda in odrez cevi.</t>
  </si>
  <si>
    <t>Varovanje in zaščita obst. objektov v času gradnje, ter sanacija morebitnih poškodb na obstoječih objektih v času gradnje. (ocena)</t>
  </si>
  <si>
    <t>Vzpostavitev dvorišč v  prvotno stanje in po potrebi nabava poškodovanih plošč, tlakovcev,.. – vključno s pripravo tamponskega sloja in uvaljanjem planuma (upoštevati vse potrebne stroške)</t>
  </si>
  <si>
    <t>Montaža betonskih plošč pod vodomerom</t>
  </si>
  <si>
    <t xml:space="preserve">Konzola za vodomer </t>
  </si>
  <si>
    <t>Betonska plošča za vodomer 40x40</t>
  </si>
  <si>
    <t>Stroški izdelave načrta o ravnanju z odpadki, ki nastanejo pri gradbenih delih, s končnim poročilom in zahtevano dokumentacijo v skladu z uredbo oz. predpisi za tovrstno področje.</t>
  </si>
  <si>
    <t>II. ZEMELJSKA DELA</t>
  </si>
  <si>
    <t>Vsi fazonski kosi so v izvedbi z Vi spojem. Prav tako so z Vi spojem vse cevi 2 spoja od fazonskih kosov. V ceni fazonskih kosov so upoštevana vsa potrebna tesnila in vijačni materila iz nerjavečega jekla.</t>
  </si>
  <si>
    <t>Zasip  vodovodnega jarka od nivoja tampona do nivoja terena s prvotno izkopanim materialom deponiranim ob robu izkopa s komprimiranjem zemljine v slojih po 20 cm do 95% trdnosti po standardnem Proktorjevem postopku.</t>
  </si>
  <si>
    <t>Montaža NL fazonskih kosov na prirobnico ter dokončna obdelava in zaščita spojev pred korozijo. Obračun za 1 kos.</t>
  </si>
  <si>
    <t xml:space="preserve"> - telekomunikacijski vod</t>
  </si>
  <si>
    <t xml:space="preserve"> - električni vod</t>
  </si>
  <si>
    <t>Vzdrževanje vseh prekopanih javnih površin (ceste, poti) v času rušitve zgornjega ustroja (asfalt, makadam) do vzpostavitve v prvotno stanje z upoštevanjem stroškov dela in materiala . Obračun za m1.</t>
  </si>
  <si>
    <t>Izkop terena III.-IV.ktg. (ročno:strojno, 20:80) za potrebe postavitve hidranta. Obsip hidranta s primernim gramoznim materialom fr. 0-16 mm (cca 2 m3/ kos). Obračun za 1 kos.</t>
  </si>
  <si>
    <t>Montaža hidranta s talno kapo in montažno podložno ploščo, DN 80. Obračun za 1 kos.</t>
  </si>
  <si>
    <t>Označevalne tablice za označevanje vodovodnih armatur (po DIN 4067 in SIST 1005:1996). Z ALU nosilno ploščo in drobnim pritrdilnim materialom, vijaki, sidra,..)</t>
  </si>
  <si>
    <t>Vmesni kos, NL DN 100, l=1000 mm</t>
  </si>
  <si>
    <t>MMA kos, DN100/80</t>
  </si>
  <si>
    <t>SKUPAJ HIŠNI PRIKLJUČKI</t>
  </si>
  <si>
    <t>HIŠNI PRIKLJUČKI</t>
  </si>
  <si>
    <t>Gradnja javnega vodovoda</t>
  </si>
  <si>
    <t>Rušenje in drobljenje asfaltnega cestišča debeline do 10 cm, s pravilnim odrezom robov z odlaganjem izkopanega materiala na rob izopa.</t>
  </si>
  <si>
    <t>GRADNJA JAVNEGA VODOVODA</t>
  </si>
  <si>
    <t>Križanje projektiranega vodovoda z ostalimi komunalnimi vodi. Vmesni prostor se zapolni s peščenim materialom na dolžini 2 m. Izkop na mestu križanja se izvaja ročno pod nadzorom upravljalca komunalnega voda. Obračun za 1 križanje.</t>
  </si>
  <si>
    <t xml:space="preserve"> - javna razsvetljava</t>
  </si>
  <si>
    <t xml:space="preserve"> - plinovod</t>
  </si>
  <si>
    <t>Strojni izkop jarka globine od 0,30 do 2,40 m, v terenu III-IV kategorije in naklonom 70° z nakladanjem na kamion. Odvozom in odlaganjem izkopanega materiala na začasno deponijo do 10km. Brežine so po potrebi zavarovane z opažem.</t>
  </si>
  <si>
    <t>Montaža univerzalnih spojnih kosov. Obračun za 1 kos.</t>
  </si>
  <si>
    <t>Zavarovanje gradbišča z gradbiščno ograjo. Večkratna uporaba iste ograje.</t>
  </si>
  <si>
    <t>Montaža zračnika s talno kapo in montažno podložno ploščo, DN 50. Obračun za 1 kos.</t>
  </si>
  <si>
    <t xml:space="preserve"> - NL DN 100</t>
  </si>
  <si>
    <t xml:space="preserve"> - PE d 63</t>
  </si>
  <si>
    <t xml:space="preserve"> - PE d 40</t>
  </si>
  <si>
    <t>Montaža zapornega ventila z vgradno garnituro, talno kapo in montažno podložno ploščo, na prirobnico. Obračun za 1 kos.</t>
  </si>
  <si>
    <t xml:space="preserve"> - Z100</t>
  </si>
  <si>
    <t xml:space="preserve"> - Z80</t>
  </si>
  <si>
    <t xml:space="preserve"> - Z50</t>
  </si>
  <si>
    <t>cevi</t>
  </si>
  <si>
    <t>cevi NL DN 100 ,  razred C40. Dolžina cevi je povečana za 2 % zaradi obdelave.</t>
  </si>
  <si>
    <t>cevi PE d 63 , PN 10-16. Dolžina cevi je povečana za 2 % zaradi obdelave.</t>
  </si>
  <si>
    <t>cevi PE d 40 , PN 10-16. Dolžina cevi je povečana za 2 % zaradi obdelave.</t>
  </si>
  <si>
    <t>MMA kos, DN100/50</t>
  </si>
  <si>
    <t>MMA kos, DN100/100</t>
  </si>
  <si>
    <t>NL fazonski kosi, obojčni spoj, tlačna stopnja PN 10-16</t>
  </si>
  <si>
    <t>F kos, l= 350, DN100</t>
  </si>
  <si>
    <t>FF kos, l=500 mm, DN80</t>
  </si>
  <si>
    <t>FFK kos, 45º, DN100/100</t>
  </si>
  <si>
    <t>E kos, DN100</t>
  </si>
  <si>
    <t>N kos, DN80</t>
  </si>
  <si>
    <t>MMK kos, 45º, DN100/100</t>
  </si>
  <si>
    <t>Univerzalna EU spojka, UNI100</t>
  </si>
  <si>
    <t>Navojna prirobnica DN50</t>
  </si>
  <si>
    <t>ISO spoj z navojem d40</t>
  </si>
  <si>
    <t>Zobata spojka d63</t>
  </si>
  <si>
    <t xml:space="preserve"> - vgradna armatura, hvgr=1,0-1,5 m</t>
  </si>
  <si>
    <t>PRIPRAVLJALNA IN GRADBENA DELA</t>
  </si>
  <si>
    <t>I. PRIPRAVLJALNA IN GRADBENA DELA</t>
  </si>
  <si>
    <t>Priprava gradbišča za provizorij, odstranitev eventuelnih ovir in ureditev delovnega mesta.</t>
  </si>
  <si>
    <t>Dodatni strojno - ročni širok izkop v kamnini III. kat. na mestih izvedbe prevezav na obstoječe cevi. Z odlaganjem ob robu jarka, ter zasipom jame z utrjevanjem po plasteh po demontaži. 
Ocena - obračun po dejanskih stroških</t>
  </si>
  <si>
    <r>
      <t>m</t>
    </r>
    <r>
      <rPr>
        <vertAlign val="superscript"/>
        <sz val="10"/>
        <rFont val="Arial CE"/>
        <charset val="238"/>
      </rPr>
      <t>3</t>
    </r>
  </si>
  <si>
    <t>Nepredvidena dela (% del).</t>
  </si>
  <si>
    <t>SKUPAJ PRIPRAVLJALNA IN GRADBENA DELA</t>
  </si>
  <si>
    <t>Vzpostavitev začasne oskrbe z vodo v času gradnje - provizorij. KOMPLET</t>
  </si>
  <si>
    <t>Prenos, spuščanje, polaganje in montaža PE cevi, fazonskih kosov in armatur za potrebe provizorija.</t>
  </si>
  <si>
    <t xml:space="preserve">Dezinfekcija in izpiranje položenega provizorija vključno s pridobivanjem potrdil o minimalni sanitarni ustreznosti.
Upoštevana priprava z vso potrebno opremo za izvedbo. </t>
  </si>
  <si>
    <t xml:space="preserve">Demontaža provizorija po koncu gradnje, z vsemi potrebnimi prevezavami in odstranitvijo provizorija.
KOMPLET </t>
  </si>
  <si>
    <t>Tlačne polietilenske vodovodne cevi;Cevi PE100d63/PN16</t>
  </si>
  <si>
    <t>Začasni navrtni zasuni (s stremenom in ločno spojko) za čas izvedbe provizorija. d 63.</t>
  </si>
  <si>
    <t>Stroški transporta vodovodnih armatur in fazonskih kosov (% od vrednosti vodovodnega materiala).</t>
  </si>
  <si>
    <t>Nabava, dobava in izdelava obsipa do 30 cm nad temenom cevi. Na pešč. post. se izvede 3-5 cm deb. ležišče cevi. Obsip cevi se izvaja v slojih po 15 cm iz 2x sejanega peska fr. 0-16 mm, istočasno na obeh straneh cevi z utrjevanjem po standard. Proktor. postopku. Obračun za 1 m3.</t>
  </si>
  <si>
    <t>Delno ročni izkop jarka globine do 2,40 m, v terenu III-IV kategorije in naklonom 70°, z nakladanjem na kamion, odvozom in odlaganjem izkopanega materiala na začasno deponijo do 10 km. Brežine so po potrebi zavarovane z opažem.</t>
  </si>
  <si>
    <t>FF kos, l=1000 mm, DN80</t>
  </si>
  <si>
    <t>FFK kos, 90º, DN80/80</t>
  </si>
  <si>
    <t>Nabava, dobava in vgradnja dodatne PEh (npr. MAPITEL,..) d110-160 zaščitne cevi za zaščito obstoječih komunalnih vodov na mestu križanj z vodovodom.Vključno z nabavo tesnil in izvedbo zaključka zaščitne cevi. Ves material v ceni na m'. Izvedba po navodilih in pod nadzorom upravljalca. Obračun po dejanskih stroških!</t>
  </si>
  <si>
    <r>
      <t>m</t>
    </r>
    <r>
      <rPr>
        <vertAlign val="superscript"/>
        <sz val="10"/>
        <rFont val="Arial CE"/>
        <charset val="238"/>
      </rPr>
      <t>2</t>
    </r>
  </si>
  <si>
    <t>Zasun, z vgradno garnituro, talno kapo in montažno podložno ploščo,  DN 50.</t>
  </si>
  <si>
    <t>Zasun, z vgradno garnituro, talno kapo in montažno podložno ploščo,  DN 100.</t>
  </si>
  <si>
    <t>VODOVOD</t>
  </si>
  <si>
    <t>PROVIZORIJ</t>
  </si>
  <si>
    <t>SKUPAJ PROVIZORIJ</t>
  </si>
  <si>
    <t>SKUPAJ VODOVOD</t>
  </si>
  <si>
    <t>Montaža cevi PE d32, PN 10 za hišne priključke v zaščitno cev PE d63, PN 8, vključno s povezavo na ločno spojko pri zasunu in armaturo v merilnem mestu. Obračun za m1.</t>
  </si>
  <si>
    <r>
      <rPr>
        <u/>
        <sz val="12"/>
        <rFont val="Arial CE"/>
        <family val="2"/>
        <charset val="238"/>
      </rPr>
      <t>Zakoličba</t>
    </r>
    <r>
      <rPr>
        <sz val="12"/>
        <rFont val="Arial CE"/>
        <family val="2"/>
        <charset val="238"/>
      </rPr>
      <t xml:space="preserve"> obstoječih komunalnih vodov s strani predstavnikov prizadetih komunalnih organizacij (obračun po dejanskih stroških - polovica stroškov obračunana pri kanalizaciji).</t>
    </r>
  </si>
  <si>
    <t>Nadzor predstavnikov komunalnih organizacij pri križanju njihovih vodov z novo predvidenim vodovodom. (vodovod, kanalizacija, TK vod, elektrovod, javna razsvetljava, plinovod) (obračun po dejanskih stroških - polovica stroškov obračunana pri kanalizaciji).</t>
  </si>
  <si>
    <t>Strojni izkop jarka globine do 0,30 m, v obstoječem tamponu in naklonom 70° z  odlaganjem izkopanega materiala na rob izopa.</t>
  </si>
  <si>
    <t>Obbetoniranje odcepov, hidrantov, odzračevalnih garnitur, lokov, s porabo betona do 0.15-0.40 m3/kos. Obračun za 1 obbetoniranje.</t>
  </si>
  <si>
    <t>Tlačni preizkus cevovoda- priprava na preizkus po EN 805:2000 skladno z zahtevami JP VO-KA, možna izvedba v več fazah, po odsekih.</t>
  </si>
  <si>
    <t>Prevezava novozgrajenega cevovoda NL DN 100 na obstoječe vodovodno omrežje z obdelavo prereza.</t>
  </si>
  <si>
    <t>Prevezava novozgrajenega cevovoda PE d 63 na obstoječe skupinske hišne vodovodne priključke z obdelavo prereza.</t>
  </si>
  <si>
    <t>Prevezava novozgrajenega cevovoda PE d 40 na obstoječe skupinske hišne vodovodne priključke z obdelavo prereza.</t>
  </si>
  <si>
    <t>Nabava, dobava, polaganje opozorilnega signalnega traku (moder) za označevanje cevi z napisom "POZOR VODOVOD"  nad novo položenim cevovodom na globini cca 70 cm in nad obstoječimi kom. vodi na območju križanj, vzporednega poteka (na globini cca. 50 cm). Po navodilih upravljalcev.</t>
  </si>
  <si>
    <t>PE100 d32 PN12,5</t>
  </si>
  <si>
    <t>PE100 d63, PN8</t>
  </si>
  <si>
    <t>NL DN100-PE d32</t>
  </si>
  <si>
    <r>
      <rPr>
        <b/>
        <sz val="10"/>
        <rFont val="Arial CE"/>
        <charset val="238"/>
      </rPr>
      <t xml:space="preserve">Utrjen teren - dvorišča. </t>
    </r>
    <r>
      <rPr>
        <sz val="10"/>
        <rFont val="Arial CE"/>
        <charset val="238"/>
      </rPr>
      <t xml:space="preserve">(60-70°) strojno - ročni izkop jarka med ovirami globine do 2,0 m, z odlaganjem ob rob jame, vključno s čiščenjem obstoječih tlakovcev, betonskih plošč... in deponiranjem le-teh za ponovno vgradnjo po izgradnji vodovoda. Širina dna izkopa 50 cm. Vključno z rušenjem zgornjega ustroja (tudi rušenje in rezanje cca. 10m2 asfaltirane javne ceste),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Ppodpiranje z lesenimi gredami, podbetoniranjem in obbetoniranje obstoječih komunalnih vodov. Izvedba po navodilih in pod nadzorom upravljalca. Obračun po dejanskih stroških!Obračun po m'. Pri izbiri zasipnega materiala upoštevati navodila geomehanika. </t>
    </r>
    <r>
      <rPr>
        <b/>
        <sz val="10"/>
        <rFont val="Arial CE"/>
        <charset val="238"/>
      </rPr>
      <t xml:space="preserve">Pred izdelavo ponudbe obvezen ogled terena! </t>
    </r>
  </si>
  <si>
    <r>
      <rPr>
        <b/>
        <sz val="10"/>
        <rFont val="Arial CE"/>
        <charset val="238"/>
      </rPr>
      <t xml:space="preserve">Utrjen teren - cesta. </t>
    </r>
    <r>
      <rPr>
        <sz val="10"/>
        <rFont val="Arial CE"/>
        <charset val="238"/>
      </rPr>
      <t xml:space="preserve">(60-70°) strojno - ročni izkop jarka med ovirami globine do 2,0 m. Širina dna izkopa 50 cm. Pripravo jarka za polaganje cevi, nabavo, dobavo in vgradnjo novega gramoznega materiala za izdelavo posteljice in obsipa cevi, ter zasip jarka z izkopanim materialom in nakladanjem in odvozom na trajno deponijo odvečnega materiala (z plačilom takse). Prečno zavarovanje obstoječih komunalnih vodov v času gradnje pri polaganju vodovoda pod obst. komunalnimi vodi. Nabava, dobava, polaganje zaščitnih cevi, vključno z nabavo tesnil in izvedbo zaključka zaščitne cevi. Podpiranje z lesenimi gredami, podbetoniranjem in obbetoniranje obstoječih komunalnih vodov. Izvedba po navodilih in pod nadzorom upravljalca. Obračun po dejanskih stroških! Obračun po m'. Pri izbiri zasipnega materiala upoštevati navodila geomehanika. </t>
    </r>
    <r>
      <rPr>
        <b/>
        <sz val="10"/>
        <rFont val="Arial CE"/>
        <charset val="238"/>
      </rPr>
      <t xml:space="preserve">Pred izdelavo ponudbe obvezen ogled terena! </t>
    </r>
  </si>
  <si>
    <t>Montaža navrtnih zasunov za NL DN100 z montažo vgradbene garniture in cestne kape, vključno s prehodno ločno spojko za PE cev d32.</t>
  </si>
  <si>
    <t>Montaža zaščitne cevi PEd63, PN 8 za hišne priključke. Obračun za m1.</t>
  </si>
  <si>
    <t xml:space="preserve">Demontaža in ponovna montaža novih vodomerov, fitingov, itd. v obstoječih vodomernih mestih skladno z navodili upravljavca, vključno z nakladanjem in odvozom na trajno deponijo do 10 km ter stroški deponije. </t>
  </si>
  <si>
    <t>Montaža novih nosilcev vodomera v vodomernih mestih</t>
  </si>
  <si>
    <t>Izdelava Elaborata izmere zgrajenega vodovoda v dolžini 326 m skladno z internimi tehničnimi normativi za izvajanje del v katastru JP VO-KA v papirnati in elektronski obliki.</t>
  </si>
  <si>
    <t xml:space="preserve"> - kabelska kanalizacija</t>
  </si>
  <si>
    <t>Priprava gradbišča v dolžini l=326 m, odstranitev eventuelnih ovir in utrditev delovnega platoja. Po končanih delih se gradbišče pospravi in vzpostavi v prvotno stanje.</t>
  </si>
  <si>
    <t xml:space="preserve">Strojno prebiranje nekoherentnega materiala od izkopa na začasni deponiji za zasip izkopanega jarka (20:80). </t>
  </si>
  <si>
    <t>Nabava in dobava kamnitega drobljenca GW/GP 0/100 in  zasip jarka do nivoja tampona, s komprimiranjem v slojih deb. 20 cm - upoštevano 80%  novega zasipnega materiala</t>
  </si>
  <si>
    <t>Nakladanje, prevoz iz začasne grabiščne deponije ter zasipavanje vodovodnega jarka z ustreznim materialom z začasne deponije do nivoja tampona s komprimiranjem zemljine v slojih po 20 cm do 95% trdnosti po standardnem Proktorjevem postopku - upoštevano 20% obstoječega zasipnega materiala.</t>
  </si>
  <si>
    <t>Vmesni kos, NL DN 100, l=500 mm</t>
  </si>
  <si>
    <t xml:space="preserve"> - vgradna armatura, hvgr=1,5-2 m</t>
  </si>
  <si>
    <t xml:space="preserve"> - vgradna armatura, hvgr=2-2,5 m</t>
  </si>
  <si>
    <t>Zasun, z vgradno garnituro, cestno kapo in montažno podložno ploščo,  DN 80.</t>
  </si>
  <si>
    <t>Zračnik podzemna izvedba s cestno kapo in betonsko podložko,DN 50, hvgr= 1 m.</t>
  </si>
  <si>
    <t>Hidrant podzemna izvedba s cestno kapo in betonsko podložko,DN 80, hvgr= 1 m.</t>
  </si>
  <si>
    <t>Hidrant - blatnik podzemna izvedba s cestno kapo in betonsko podložko,DN 80, hvgr= 1 m.</t>
  </si>
  <si>
    <t>Nadtalni hidrant, DN 80, hvgr= 1 m.</t>
  </si>
  <si>
    <t>Zaščitna cev PVC d 225, PN 8</t>
  </si>
  <si>
    <t xml:space="preserve">Zaščitna cev PVC d 90, PN 8 </t>
  </si>
  <si>
    <t xml:space="preserve">Zaščitna cev PVC d 75, PN 8 </t>
  </si>
  <si>
    <t>Distančni obroč d190-d225</t>
  </si>
  <si>
    <t>Gumi manšeta d190-d225</t>
  </si>
  <si>
    <t>Distančni obroč d63-d90</t>
  </si>
  <si>
    <t>Gumi manšeta d63-d90</t>
  </si>
  <si>
    <t>Distančni obroč d40-d75</t>
  </si>
  <si>
    <t>Gumi manšeta d40-d75</t>
  </si>
  <si>
    <t>Zaščitna cev PVC d 225, PN 8 (NL DN 100)</t>
  </si>
  <si>
    <t>Zaščitna cev PVC d 90, PN 8  (PVC d 63)</t>
  </si>
  <si>
    <t>Zaščitna cev PVC d 75, PN 8  (PVC d 40)</t>
  </si>
  <si>
    <t>Vodovodna cev NL DN 100 v zaščitno cev PVC d 225</t>
  </si>
  <si>
    <t>Vodovodna cev PE d 63 v zaščitno cev PVC d 90</t>
  </si>
  <si>
    <t>Vodovodna cev PE d 40 v zaščitno cev PVC d 75</t>
  </si>
  <si>
    <t>Montaža vodovodnih cevi  v zaščitno cev, vklučno z izvedbo tesnjenja na obeh koncih. Obračun za m1.</t>
  </si>
  <si>
    <t>Montaža zaščitnih cevi za vodovodne cevi. Obračun za 1 m1.</t>
  </si>
  <si>
    <t>Prenos spuščanje in polaganje vodovodnih cevi v pripravljen jarek, ter poravnanje v vertikalni in horizontalni smeri.</t>
  </si>
  <si>
    <t>Prenos spuščanje in polaganje zaščitnih cevi v pripravljen jarek, ter poravnanje v vertikalni in horizontalni smeri.</t>
  </si>
  <si>
    <t>Montaža vodovndih cevi na predhodno pripravljeno peščeno posteljico po navodilih projektanta in proizvajalca. Obračun za 1 m1.</t>
  </si>
  <si>
    <t>Prerez obstoječih skupinskih hišnih priključkov d32, d40, d50 ter povezava provizorija na obstoječ cevovod AC DN 100.</t>
  </si>
  <si>
    <t>REKAPITULACIJA VODOVOD</t>
  </si>
  <si>
    <t>REKAPITULACIJA HIŠNI PRIKLJUČKI</t>
  </si>
  <si>
    <t>REKAPITULACIJA PROVIZORIJ</t>
  </si>
  <si>
    <t>Obnova javne kanalizacije</t>
  </si>
  <si>
    <t>Obnova javne kanalizacije (z DDV)</t>
  </si>
  <si>
    <t>KANAL - K1</t>
  </si>
  <si>
    <t>KANALIZACIJSKA DELA</t>
  </si>
  <si>
    <t>OBNOVA NAVEZAV NA HIŠNE PRIKLJUČKE</t>
  </si>
  <si>
    <t>NEPREDVIDENA DELA</t>
  </si>
  <si>
    <t>SKUPAJ KANAL K1</t>
  </si>
  <si>
    <t>KANAL - K2</t>
  </si>
  <si>
    <t>SKUPAJ KANAL K2</t>
  </si>
  <si>
    <t>KANAL - K3</t>
  </si>
  <si>
    <t>SKUPAJ KANAL K3</t>
  </si>
  <si>
    <t>V.</t>
  </si>
  <si>
    <t>KANAL - K4</t>
  </si>
  <si>
    <t>SKUPAJ KANAL K4</t>
  </si>
  <si>
    <t>VI.</t>
  </si>
  <si>
    <t>KANAL - K5</t>
  </si>
  <si>
    <t>SKUPAJ KANAL K5</t>
  </si>
  <si>
    <t>VII.</t>
  </si>
  <si>
    <t>KANAL - K6</t>
  </si>
  <si>
    <t>SKUPAJ KANAL K6</t>
  </si>
  <si>
    <t>VIII.</t>
  </si>
  <si>
    <t>KANAL - K7</t>
  </si>
  <si>
    <t>SKUPAJ KANAL K7</t>
  </si>
  <si>
    <t>IX.</t>
  </si>
  <si>
    <t>KANAL - K8</t>
  </si>
  <si>
    <t>SKUPAJ KANAL K8</t>
  </si>
  <si>
    <t>V. SPLOŠNI STROŠKI</t>
  </si>
  <si>
    <t>Izdelava geodetskega posnetka v papirnati in elektroski obliki, vris v kataster in pridobitev potrdila o vrisu v kataster.</t>
  </si>
  <si>
    <t>Izdelava varnostnega načrta za zagotavljanje varnosti in zdravja pri delu na gradbišču skladno s predpisi, ki obravnavajo to področje (4. člen Uredbe o zagotavljanju varnosti in zdravja pri delu na premičnih gradbiščih (Ur.list RS št. 3/02))</t>
  </si>
  <si>
    <t>Izdelava projekta izvedenih del-PID skladno z ZGO-1 in dopolnitvami in zahtevami bodočega upravljalca kanalizacijskega sistema (3x v projektni obliki, 1x v elektronski obliki)</t>
  </si>
  <si>
    <t>Izdelava Vodilne mape (2x) z zbiranjem certifikatov in dokazil o zanesljivosti objekta. Dokumentacijo za izvedbo tehničnega pregleda in prevzema objekta (skladno z ZGO-1 in dopolnitcami) brez izdelave PID in geodetskega načrta.                                       KOMPLET (kanalizacija)</t>
  </si>
  <si>
    <t xml:space="preserve">Kordinacija za varnost in zdravje pri delu na gradbišču v skladu s predpisi, ki obravnavajo to področje (Uredba o zagotavljanju varnosti in zdravja pri delu na začasnih in premičnih gradbiščih), vključno z vodenjem knjige ukrepov.  </t>
  </si>
  <si>
    <t xml:space="preserve">Strokovni nadzor prizadetih soglasodajalcev in upravljalcev tangiranih komunalnih vodov v času gradnje.     </t>
  </si>
  <si>
    <t xml:space="preserve"> - vodovod</t>
  </si>
  <si>
    <t xml:space="preserve"> - plinovod (Energetika)</t>
  </si>
  <si>
    <t xml:space="preserve"> - elekrika</t>
  </si>
  <si>
    <t xml:space="preserve"> - TK vod</t>
  </si>
  <si>
    <t xml:space="preserve"> - občinska cesta</t>
  </si>
  <si>
    <t xml:space="preserve">Projektantski nadzor na gradbišču v času izvedbe </t>
  </si>
  <si>
    <t>REKAPITULACIJA KANAL K1</t>
  </si>
  <si>
    <t>IV</t>
  </si>
  <si>
    <t>Zakoličenje osi kanalizacije, z zavarovanjem osi in oznako revizijskih jaškov.</t>
  </si>
  <si>
    <r>
      <t>m</t>
    </r>
    <r>
      <rPr>
        <vertAlign val="superscript"/>
        <sz val="10"/>
        <color theme="1"/>
        <rFont val="Arial"/>
        <family val="2"/>
        <charset val="238"/>
      </rPr>
      <t>1</t>
    </r>
  </si>
  <si>
    <t>Postavitev gradbenih profilov na vzpostavljeno os trase kanala, ter določitev nivoja za merjenje globine izkopa in polaganja kanala</t>
  </si>
  <si>
    <t>Zakoličba obstoječih komunalnih vodov s strani predstavnikov prizadetih komunalnih organizacij ter nadzor predstavnikov komunalnih organizacij pri križanju njihovih vodov z novo predvidenim vodovodom. (vodovod, kanalizacija, TK vod, Elektro vod, Javna razsvetljava, plinovod)</t>
  </si>
  <si>
    <t>Priprava gradbišča, zavarovanje gradbene jame in gradbišča, odstranitev eventuelnih ovir, prometnih znakov in ureditev delovnega platoja. Po končanih delih gradbišče pospraviti in vzpostaviti v prvotno stanje.</t>
  </si>
  <si>
    <t>Črpanje talne vode v času gradnje kanala</t>
  </si>
  <si>
    <t>Strojni izkop kanalizacijskega jarka med ovirami, v terenu III. ktg., z nakladanjem materiala na kamion in odvozom na začasno gradbeno deponijo. Naklon brežin 60°</t>
  </si>
  <si>
    <t xml:space="preserve">  - globina 0-2 m</t>
  </si>
  <si>
    <r>
      <t>m</t>
    </r>
    <r>
      <rPr>
        <vertAlign val="superscript"/>
        <sz val="10"/>
        <color theme="1"/>
        <rFont val="Arial"/>
        <family val="2"/>
        <charset val="238"/>
      </rPr>
      <t>3</t>
    </r>
  </si>
  <si>
    <t>Ročni izkop kanalizacijskega jarka v terenu III. ktg z odmetavanjem izkopanega materiala ob robu izkopa. Izkop v območju križanja komunalnih vodov. (ocena 2% od celotnega izkopa)</t>
  </si>
  <si>
    <t xml:space="preserve">  - ocena</t>
  </si>
  <si>
    <t>Ročno planiranje dna jarka s točnostjo +/- 3 cm po projektiranem padcu</t>
  </si>
  <si>
    <t>37*0,9</t>
  </si>
  <si>
    <t>=</t>
  </si>
  <si>
    <t>152*1,0</t>
  </si>
  <si>
    <r>
      <t>m</t>
    </r>
    <r>
      <rPr>
        <vertAlign val="superscript"/>
        <sz val="10"/>
        <color theme="1"/>
        <rFont val="Arial"/>
        <family val="2"/>
        <charset val="238"/>
      </rPr>
      <t>2</t>
    </r>
  </si>
  <si>
    <r>
      <t xml:space="preserve">Nabava, dobava gramoznega materiala fi 8/16 mm in izdelava temeljne plasti </t>
    </r>
    <r>
      <rPr>
        <u/>
        <sz val="10"/>
        <rFont val="Arial"/>
        <family val="2"/>
        <charset val="238"/>
      </rPr>
      <t>posteljice</t>
    </r>
    <r>
      <rPr>
        <sz val="10"/>
        <rFont val="Arial"/>
        <family val="2"/>
        <charset val="238"/>
      </rPr>
      <t xml:space="preserve"> debeline 13-14 cm, s planiranjem in strojnim utrjevanjem do 95% trdnosti po standardnem Proktorjevem postopku</t>
    </r>
  </si>
  <si>
    <r>
      <t xml:space="preserve">Nabava, dobava gramoznega materiala fi 8/16 mm in izdelava </t>
    </r>
    <r>
      <rPr>
        <u/>
        <sz val="10"/>
        <rFont val="Arial"/>
        <family val="2"/>
        <charset val="238"/>
      </rPr>
      <t xml:space="preserve">nasipa nad položenimi cevmi </t>
    </r>
    <r>
      <rPr>
        <sz val="10"/>
        <rFont val="Arial"/>
        <family val="2"/>
        <charset val="238"/>
      </rPr>
      <t xml:space="preserve">30 cm nad temenom. Obsip se izvaja v slojih po 15 cm, istočasno na obeh straneh cevi.Obsip in nasip se utrjujeta do 95% po standardnem Proktorjevem postopku </t>
    </r>
  </si>
  <si>
    <t>Zasipni material 0-125mm za zasip jarka z vgradnjo in utrjevanjem v plasteh (do 95% - 98%, odvisno od globine po Proctorjevem postopku, upoštevati TSC 06.100:2003; nosilnost planuma po TSC 06.100:2003 oz. po projektu ureditve ceste). Pri vgradnji upoštevati geomehanski nadzor.</t>
  </si>
  <si>
    <t>skupni izkop:</t>
  </si>
  <si>
    <t>odbiti vgrajen material:</t>
  </si>
  <si>
    <t xml:space="preserve">  - cev DN 300 mm</t>
  </si>
  <si>
    <t xml:space="preserve"> -  cev DN 400 mm       </t>
  </si>
  <si>
    <t xml:space="preserve">  - revizijski jaški           </t>
  </si>
  <si>
    <t xml:space="preserve">  - posteljica           </t>
  </si>
  <si>
    <t xml:space="preserve">  - obsip               </t>
  </si>
  <si>
    <t xml:space="preserve">  - tampon</t>
  </si>
  <si>
    <t>Skupaj odbiti vgrajeni material</t>
  </si>
  <si>
    <t>Zasipavanje jarka:</t>
  </si>
  <si>
    <t xml:space="preserve"> - z izkopanim materialom 20 %</t>
  </si>
  <si>
    <t xml:space="preserve"> - z novim materialom 80 %</t>
  </si>
  <si>
    <t>Nabava, dobava in vgradnja tamponskega drobljenca TD 0/32 mm v deb. 25 cm</t>
  </si>
  <si>
    <t>Odvoz viška izkopanega materiala iz začasne na stalno gradbeno deponijo do 10 km, z razkladanjem, razgrinjanjem in planiranjem; vključno s stroški deponije in predložitvijo ustreznih dokazov o sklenjeni pogodbi za deponijo. Faktor razrahljivosti je upoštevan v ceni na enoto.</t>
  </si>
  <si>
    <t>III. KANALIZACIJSKA DELA</t>
  </si>
  <si>
    <t xml:space="preserve">  - DN 300</t>
  </si>
  <si>
    <t xml:space="preserve">  - DN 400</t>
  </si>
  <si>
    <t xml:space="preserve">Nabava, dobava in izdelava revizijskega jaška iz armiranega poliestra DN 1000 na kanalu iz poliestra DN300 in stranskim vtokom DN 300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</si>
  <si>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  - gl. 2,0 do 2,5 m</t>
  </si>
  <si>
    <t xml:space="preserve">Nabava, dobava in izdelava revizijskega jaška iz armiranega poliestra DN 1000 na kanalu iz poliestra DN300 - 400 z vtokom in iztokom ter stranskim vtokom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</si>
  <si>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Nabava, dobava in izdelava revizijskega jaška iz armiranega poliestra DN 1000 na kanalu iz poliestra DN400 in stranskim vtokoma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</si>
  <si>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Izdelava odcepa hišnega priključnega kanala na javnem kanalu GRP DN 300 mm, z odcepnim PVC komadom DN 300/160-45° in lokom PVCd 160-45°, polno obbetonirano z betonom C16/20; po detajlu </t>
  </si>
  <si>
    <t xml:space="preserve">Izdelava odcepa hišnega priključnega kanala na javnem kanalu GRP DN 400 mm, z odcepnim PVC komadom DN 400/160-45° in lokom PVC DN 160-45°, polno obbetonirano z betonom C16/20; po detajlu </t>
  </si>
  <si>
    <r>
      <t xml:space="preserve">Izdelava priključka vpadnega jaška za odvod padavinake odpadne vode iz ceste na javnem kanalu GRP DN 300 in DN 400, priključna cev PVC DN 250 mm, polno obbetonirana - </t>
    </r>
    <r>
      <rPr>
        <sz val="11"/>
        <rFont val="Arial"/>
        <family val="2"/>
        <charset val="238"/>
      </rPr>
      <t>obvezno mora biti usklajeno s projektom ceste</t>
    </r>
  </si>
  <si>
    <t xml:space="preserve">Izvedba križanja obstoječega vodovoda AC DN 80 z vsemi potrebnimi deli in materialom; zavarovanje vodovodne cevi v območju križanja s kanalizacijo </t>
  </si>
  <si>
    <t>Polaganje kanalizacije pod elektrovodom - vmesni prostor se zapolni s peščenim materialom, zaščita cevi se izvede na dolžini 3m. Izvedba križanja obstoječega elektrovoda z vsemi potrebnimi deli in materialom in vzpostavitev v prvotno stanje.</t>
  </si>
  <si>
    <t>Polaganje kanalizacije pod TK vodom - vmesni prostor se zapolni s peščenim materialom, zaščita cevi se izvede na dolžini 3m. Izvedba križanja obstoječega TK voda z vsemi potrebnimi deli in materialom in vzpostavitev v prvotno stanje.</t>
  </si>
  <si>
    <t>Polaganje kanalizacije pod obstoječim plinovodom PE 110 - vmesni prostor se zapolni s peščenim materialom, zaščita cevi se izvede na dolžini 3m. Izvedba križanja obstoječega plinovoda z vsemi potrebnimi deli in materialom in vzpostavitev v prvotno stanje. Polaganje opozorilnega traku 40cm nad temenom plinovoda v območju posega.</t>
  </si>
  <si>
    <t>Strojno čiščenje kanala in pregled s TV kamero po končanih delih</t>
  </si>
  <si>
    <t>Preizkus vodotesnosti položenih kanalizacijskih cevi po standardu SIST EN 1610</t>
  </si>
  <si>
    <t>DN 300 mm</t>
  </si>
  <si>
    <t>DN 400 mm</t>
  </si>
  <si>
    <t>Rušenje obstoječega kanala DN 300 - DN 400 in revizijskih jaškov z nakladanjem ruševin na kamionom in odvozom na odpadno deponijo.</t>
  </si>
  <si>
    <t>SKUPAJ KANALIZACIJSKA DELA</t>
  </si>
  <si>
    <t>IV. OBNOVA NAVEZAV NA HIŠNE PRIKLJUČKE</t>
  </si>
  <si>
    <t>Zakoličenje osi kanalizacije z oznako revizijskih jaškov, geodetskim posnetkom, ter vrisom v kataster</t>
  </si>
  <si>
    <t>Prečno zavarovanje obstoječih komunalnih vodov v času izvajanja del in vzpostavitev v prvotno stanje:izvedba podpore iz lesenih gred, zaščitenega opaža iz plohov debeline 5 cm in obbetoniranja</t>
  </si>
  <si>
    <r>
      <t>Strojno-ročni izkop kanalizacijskega jarka globine 0-2 m</t>
    </r>
    <r>
      <rPr>
        <vertAlign val="superscript"/>
        <sz val="9"/>
        <rFont val="Arial"/>
        <family val="2"/>
        <charset val="238"/>
      </rPr>
      <t>1</t>
    </r>
    <r>
      <rPr>
        <sz val="10"/>
        <rFont val="Arial"/>
        <family val="2"/>
        <charset val="238"/>
      </rPr>
      <t>, v terenu III ktg. z odlaganjem materiala ob rob izkopa</t>
    </r>
  </si>
  <si>
    <t>3*3,4</t>
  </si>
  <si>
    <t>strojni izkop 85%</t>
  </si>
  <si>
    <t>ročnoi izkop 15%</t>
  </si>
  <si>
    <t>Zasip jarka z materialom deponiranim ob robu izkopa  z utrjevanjem v slojih po 95 % trdnosti po standardnem Proktorjevem postopku</t>
  </si>
  <si>
    <t>Nabava, dobava in montaža  PVC  kanalskih cevi d 160 mm SN8, stiki so tesnjeni z gumi tesnili, polno obbetoniranih z betonom C16/20</t>
  </si>
  <si>
    <t>Nabava, dobava, montaža in končna obdelava poliesterskih revizijskih jaškov DN 1000, globina do 2m, kompletno s PVC muldo, LTŽ pokrovom DN 600 mm ter dodatnim izkopom in zasipom</t>
  </si>
  <si>
    <t>Pregled in čiščenje kanala po končanih delih</t>
  </si>
  <si>
    <t>Vzpostavitev dvorišč v prvotno stanje</t>
  </si>
  <si>
    <t>objekt</t>
  </si>
  <si>
    <t>Ostala dodatna in nepredvidena dela. Obračun po dejanskih stroških porabe časa in materiala po vpisu v gradbeni dnevnik. Ocena stroškov 5 % od vrednosti del.</t>
  </si>
  <si>
    <t>SKUPAJ OBNOVA NAVEZAV NA HIŠNE PRIKLJUČKE</t>
  </si>
  <si>
    <t>REKAPITULACIJA KANAL K2</t>
  </si>
  <si>
    <t>32*1,6</t>
  </si>
  <si>
    <t xml:space="preserve">  - cev DN 800 mm</t>
  </si>
  <si>
    <t xml:space="preserve">  - DN 800</t>
  </si>
  <si>
    <t xml:space="preserve">Nabava, dobava in izdelava revizijskega jaška iz armiranega poliestra DN 1000 na kanalu iz poliestra DN800 in stranskim vtokom DN 800 in DN 400 in iztokom DN 800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</si>
  <si>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Nabava, dobava in izdelava revizijskega jaška iz armiranega poliestra DN 1000 na kanalu iz poliestra DN 800 z vtokom in iztokom ter stranskim vtokom DN 300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</si>
  <si>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Nabava, dobava in izdelava revizijskega jaška iz armiranega poliestra DN 1000 na kanalu iz poliestra DN 800 z vtokom in iztokom ter stranskim vtokom DN 800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</si>
  <si>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Nabava, dobava in izdelava revizijskega jaška iz armiranega poliestra DN 1000 na kanalu iz poliestra DN 800 z vtokom in stranskim iztokom DN 800 vključno z AB vencem in razbremenilnim AB obročem, jašek ima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</si>
  <si>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 xml:space="preserve">Izvedba križanja obstoječega vodovoda AC DN 100 z vsemi potrebnimi deli in materialom; zavarovanje vodovodne cevi v območju križanja s kanalizacijo </t>
  </si>
  <si>
    <t>DN 800 mm</t>
  </si>
  <si>
    <t>Rušenje obstoječega kanala DN 800 z nakladanjem ruševin na kamionom in odvozom na odpadno deponijo.</t>
  </si>
  <si>
    <t>REKAPITULACIJA KANAL K3</t>
  </si>
  <si>
    <t>3*0,9</t>
  </si>
  <si>
    <t>Predelava mulde v obstoječem revizijskem jašku na katerega se priključi kanal K3 ter ukinitev stranskega dotoka in iztoka v obstoječi revizijski jašek</t>
  </si>
  <si>
    <t>REKAPITULACIJA KANAL K4</t>
  </si>
  <si>
    <t>REKAPITULACIJA KANAL K5</t>
  </si>
  <si>
    <t>REKAPITULACIJA KANAL K6</t>
  </si>
  <si>
    <t>REKAPITULACIJA KANAL K7</t>
  </si>
  <si>
    <t>REKAPITULACIJA KANAL K8</t>
  </si>
  <si>
    <t>29*0,9</t>
  </si>
  <si>
    <t xml:space="preserve">  - cev DN 250 mm</t>
  </si>
  <si>
    <t xml:space="preserve">  - DN 250</t>
  </si>
  <si>
    <t xml:space="preserve">Nabava, dobava in izdelava revizijskega jaška iz armiranega poliestra DN 1000 na kanalu iz poliestra DN300 z vtokom in iztokom DN 300 in stranskim vtokom DN 200 vključno z AB vencem in razbremenilnim AB obročem, s poliestrsko koritnico v dnu jaška, s kanalskim pokrovom LTŽ DN 600  po standardu SIST EN124, 400kN z zaklepom, odprtinami za zračenje in protihrupnim vložkom, z betoniranjem pete jaška z betonom C16/20. Dno jaška pod koritnico se zapolni z betonom. Cevi morajo biti vgrajene vertikalno, minimalna debelina stene revizijskega jaška je 15 mm. </t>
  </si>
  <si>
    <t>DN 250 mm</t>
  </si>
  <si>
    <t>OBNOVA JAVNEGA VODOVODA</t>
  </si>
  <si>
    <t>OBNOVA JAVNE KANALIZACIJE</t>
  </si>
  <si>
    <t>REKAPITULACIJA KANALIZACIJA</t>
  </si>
  <si>
    <t>JAVNI VODOVOD</t>
  </si>
  <si>
    <t>JAVNA KANALIZACIJA</t>
  </si>
  <si>
    <t>SKUPAJ OBNOVA VODOVODA IN KANALIZACIJE</t>
  </si>
  <si>
    <t>CENA (EUR brez DDV)</t>
  </si>
  <si>
    <t>SKUPNA REKAPITULACIJA (V MURGLAH)</t>
  </si>
  <si>
    <t>vpišite proizvajalca in tip materiala</t>
  </si>
  <si>
    <t>Hidranti</t>
  </si>
  <si>
    <t xml:space="preserve">Nabava, dobava in vgradnja kanalizacijskih cevi, nazivne togosti SN 10000 N/m2 in nazivnega tlaka PN 1 bar, izdelane iz armiranega poliestra po SIST EN 14 364. Posamezna cev dolžine 6 m ima na eni strani montirano poliestersko spojko z EPDM tesnilom. </t>
  </si>
  <si>
    <t>Nabava, dobava in vgradnja kanalizacijskih cevi, nazivne togosti SN 10000 N/m2 in nazivnega tlaka PN 1 bar, izdelane iz armiranega poliestra po SIST EN 14 364. Posamezna cev dolžine 6 m ima na eni strani montirano poliestersko spojko z EPDM tesnilom.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</si>
</sst>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_-* #,##0.00\ _S_I_T_-;\-* #,##0.00\ _S_I_T_-;_-* &quot;-&quot;??\ _S_I_T_-;_-@_-"/>
  </numFmts>
  <fonts count="5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2"/>
      <name val="Times New Roman CE"/>
      <family val="1"/>
      <charset val="238"/>
    </font>
    <font>
      <b/>
      <sz val="12"/>
      <name val="Arial"/>
      <family val="2"/>
      <charset val="238"/>
    </font>
    <font>
      <sz val="10"/>
      <name val="Times New Roman CE"/>
      <charset val="238"/>
    </font>
    <font>
      <sz val="10"/>
      <name val="Arial CE"/>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b/>
      <sz val="11"/>
      <color indexed="8"/>
      <name val="Calibri"/>
      <family val="2"/>
      <charset val="238"/>
    </font>
    <font>
      <sz val="10"/>
      <name val="Arial"/>
      <family val="2"/>
      <charset val="238"/>
    </font>
    <font>
      <sz val="9"/>
      <color indexed="81"/>
      <name val="Tahoma"/>
      <family val="2"/>
      <charset val="238"/>
    </font>
    <font>
      <b/>
      <sz val="9"/>
      <color indexed="81"/>
      <name val="Tahoma"/>
      <family val="2"/>
      <charset val="238"/>
    </font>
    <font>
      <sz val="11"/>
      <color theme="1"/>
      <name val="Calibri"/>
      <family val="2"/>
      <scheme val="minor"/>
    </font>
    <font>
      <sz val="12"/>
      <name val="Arial"/>
      <family val="2"/>
      <charset val="238"/>
    </font>
    <font>
      <b/>
      <sz val="12"/>
      <color theme="1"/>
      <name val="Calibri"/>
      <family val="2"/>
      <charset val="238"/>
      <scheme val="minor"/>
    </font>
    <font>
      <sz val="12"/>
      <name val="Arial CE"/>
      <family val="2"/>
      <charset val="238"/>
    </font>
    <font>
      <u/>
      <sz val="12"/>
      <name val="Arial CE"/>
      <family val="2"/>
      <charset val="238"/>
    </font>
    <font>
      <b/>
      <sz val="12"/>
      <color theme="1"/>
      <name val="Arial"/>
      <family val="2"/>
      <charset val="238"/>
    </font>
    <font>
      <sz val="12"/>
      <color theme="1"/>
      <name val="Arial"/>
      <family val="2"/>
      <charset val="238"/>
    </font>
    <font>
      <b/>
      <sz val="12"/>
      <name val="Times New Roman CE"/>
      <family val="1"/>
      <charset val="238"/>
    </font>
    <font>
      <sz val="12"/>
      <name val="Arial CE"/>
      <charset val="238"/>
    </font>
    <font>
      <sz val="12"/>
      <color rgb="FFFF0000"/>
      <name val="Arial"/>
      <family val="2"/>
      <charset val="238"/>
    </font>
    <font>
      <vertAlign val="superscript"/>
      <sz val="10"/>
      <name val="Arial CE"/>
      <charset val="238"/>
    </font>
    <font>
      <b/>
      <sz val="10"/>
      <color theme="1"/>
      <name val="Arial"/>
      <family val="2"/>
      <charset val="238"/>
    </font>
    <font>
      <sz val="10"/>
      <name val="Times New Roman CE"/>
      <family val="1"/>
      <charset val="238"/>
    </font>
    <font>
      <sz val="10"/>
      <color theme="1"/>
      <name val="Arial"/>
      <family val="2"/>
      <charset val="238"/>
    </font>
    <font>
      <b/>
      <sz val="10"/>
      <name val="Arial"/>
      <family val="2"/>
      <charset val="238"/>
    </font>
    <font>
      <b/>
      <u/>
      <sz val="10"/>
      <name val="Times New Roman CE"/>
      <family val="1"/>
      <charset val="238"/>
    </font>
    <font>
      <b/>
      <sz val="10"/>
      <name val="Times New Roman CE"/>
      <family val="1"/>
      <charset val="238"/>
    </font>
    <font>
      <b/>
      <sz val="10"/>
      <name val="Arial CE"/>
      <charset val="238"/>
    </font>
    <font>
      <sz val="8"/>
      <name val="Arial CE"/>
      <family val="2"/>
      <charset val="238"/>
    </font>
    <font>
      <sz val="8"/>
      <name val="Arial CE"/>
      <charset val="238"/>
    </font>
    <font>
      <b/>
      <i/>
      <sz val="16"/>
      <name val="Arial"/>
      <family val="2"/>
      <charset val="238"/>
    </font>
    <font>
      <b/>
      <i/>
      <sz val="10"/>
      <name val="Arial"/>
      <family val="2"/>
      <charset val="238"/>
    </font>
    <font>
      <b/>
      <sz val="11"/>
      <color theme="1"/>
      <name val="Calibri"/>
      <family val="2"/>
      <charset val="204"/>
      <scheme val="minor"/>
    </font>
    <font>
      <b/>
      <sz val="11"/>
      <color theme="1"/>
      <name val="Calibri"/>
      <family val="2"/>
      <charset val="238"/>
      <scheme val="minor"/>
    </font>
    <font>
      <sz val="10"/>
      <name val="Arial CE"/>
      <family val="2"/>
      <charset val="238"/>
    </font>
    <font>
      <sz val="10"/>
      <color rgb="FFFF0000"/>
      <name val="Arial"/>
      <family val="2"/>
      <charset val="238"/>
    </font>
    <font>
      <vertAlign val="superscript"/>
      <sz val="10"/>
      <color theme="1"/>
      <name val="Arial"/>
      <family val="2"/>
      <charset val="238"/>
    </font>
    <font>
      <sz val="10"/>
      <name val="Times New Roman"/>
      <family val="1"/>
      <charset val="238"/>
    </font>
    <font>
      <u/>
      <sz val="10"/>
      <name val="Arial"/>
      <family val="2"/>
      <charset val="238"/>
    </font>
    <font>
      <sz val="11"/>
      <name val="Arial"/>
      <family val="2"/>
      <charset val="238"/>
    </font>
    <font>
      <vertAlign val="superscript"/>
      <sz val="9"/>
      <name val="Arial"/>
      <family val="2"/>
      <charset val="238"/>
    </font>
    <font>
      <sz val="10"/>
      <name val="Arial"/>
      <family val="2"/>
    </font>
    <font>
      <i/>
      <sz val="10"/>
      <name val="Arial"/>
      <family val="2"/>
      <charset val="238"/>
    </font>
    <font>
      <b/>
      <sz val="11"/>
      <name val="Arial"/>
      <family val="2"/>
      <charset val="238"/>
    </font>
    <font>
      <b/>
      <sz val="11"/>
      <color theme="1"/>
      <name val="Arial"/>
      <family val="2"/>
      <charset val="238"/>
    </font>
    <font>
      <b/>
      <i/>
      <sz val="12"/>
      <name val="Arial"/>
      <family val="2"/>
      <charset val="238"/>
    </font>
  </fonts>
  <fills count="17">
    <fill>
      <patternFill patternType="none"/>
    </fill>
    <fill>
      <patternFill patternType="gray125"/>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theme="1"/>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theme="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7" fillId="0" borderId="0"/>
    <xf numFmtId="9" fontId="7"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1" applyNumberFormat="0" applyAlignment="0" applyProtection="0"/>
    <xf numFmtId="0" fontId="11" fillId="10" borderId="2" applyNumberFormat="0" applyAlignment="0" applyProtection="0"/>
    <xf numFmtId="0" fontId="12"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11" borderId="1" applyNumberFormat="0" applyAlignment="0" applyProtection="0"/>
    <xf numFmtId="0" fontId="17" fillId="0" borderId="6" applyNumberFormat="0" applyFill="0" applyAlignment="0" applyProtection="0"/>
    <xf numFmtId="0" fontId="18" fillId="11" borderId="0" applyNumberFormat="0" applyBorder="0" applyAlignment="0" applyProtection="0"/>
    <xf numFmtId="0" fontId="7" fillId="12" borderId="7" applyNumberFormat="0" applyFont="0" applyAlignment="0" applyProtection="0"/>
    <xf numFmtId="0" fontId="19" fillId="0" borderId="8" applyNumberFormat="0" applyFill="0" applyAlignment="0" applyProtection="0"/>
    <xf numFmtId="0" fontId="3" fillId="0" borderId="0"/>
    <xf numFmtId="44" fontId="3" fillId="0" borderId="0" applyFont="0" applyFill="0" applyBorder="0" applyAlignment="0" applyProtection="0"/>
    <xf numFmtId="164" fontId="3" fillId="0" borderId="0" applyFont="0" applyFill="0" applyBorder="0" applyAlignment="0" applyProtection="0"/>
    <xf numFmtId="165" fontId="7" fillId="0" borderId="0" applyFont="0" applyFill="0" applyBorder="0" applyAlignment="0" applyProtection="0"/>
    <xf numFmtId="44" fontId="20" fillId="0" borderId="0" applyFont="0" applyFill="0" applyBorder="0" applyAlignment="0" applyProtection="0"/>
    <xf numFmtId="4" fontId="3" fillId="0" borderId="0">
      <alignment horizontal="right" wrapText="1"/>
    </xf>
    <xf numFmtId="0" fontId="23" fillId="0" borderId="0"/>
    <xf numFmtId="0" fontId="2" fillId="0" borderId="0"/>
    <xf numFmtId="9" fontId="23" fillId="0" borderId="0" applyFont="0" applyFill="0" applyBorder="0" applyAlignment="0" applyProtection="0"/>
    <xf numFmtId="0" fontId="1" fillId="0" borderId="0"/>
    <xf numFmtId="0" fontId="50" fillId="0" borderId="0"/>
    <xf numFmtId="0" fontId="50" fillId="0" borderId="0"/>
  </cellStyleXfs>
  <cellXfs count="442">
    <xf numFmtId="0" fontId="0" fillId="0" borderId="0" xfId="0"/>
    <xf numFmtId="49" fontId="5" fillId="0" borderId="9" xfId="0" applyNumberFormat="1" applyFont="1" applyBorder="1" applyAlignment="1" applyProtection="1">
      <alignment horizontal="center" vertical="top"/>
      <protection locked="0"/>
    </xf>
    <xf numFmtId="0" fontId="5" fillId="0" borderId="9" xfId="0" applyFont="1" applyBorder="1" applyAlignment="1" applyProtection="1">
      <alignment horizontal="right" vertical="top"/>
      <protection locked="0"/>
    </xf>
    <xf numFmtId="0" fontId="5" fillId="0" borderId="9" xfId="0" applyFont="1" applyBorder="1" applyAlignment="1" applyProtection="1">
      <alignment horizontal="center" vertical="top" wrapText="1"/>
      <protection locked="0"/>
    </xf>
    <xf numFmtId="49" fontId="5" fillId="0" borderId="9" xfId="0" applyNumberFormat="1" applyFont="1" applyBorder="1" applyAlignment="1" applyProtection="1">
      <alignment horizontal="left" vertical="top"/>
      <protection locked="0"/>
    </xf>
    <xf numFmtId="0" fontId="5" fillId="0" borderId="9" xfId="0" applyFont="1" applyBorder="1" applyAlignment="1" applyProtection="1">
      <alignment horizontal="center" vertical="top"/>
      <protection locked="0"/>
    </xf>
    <xf numFmtId="0" fontId="5" fillId="0" borderId="9" xfId="0" applyFont="1" applyBorder="1" applyAlignment="1" applyProtection="1">
      <alignment vertical="top" wrapText="1"/>
      <protection locked="0"/>
    </xf>
    <xf numFmtId="0" fontId="5" fillId="0" borderId="9" xfId="0" applyFont="1" applyFill="1" applyBorder="1" applyAlignment="1" applyProtection="1">
      <alignment vertical="top"/>
      <protection locked="0"/>
    </xf>
    <xf numFmtId="0" fontId="5" fillId="0" borderId="9" xfId="0" applyFont="1" applyFill="1" applyBorder="1" applyAlignment="1" applyProtection="1">
      <alignment horizontal="right" vertical="top"/>
      <protection locked="0"/>
    </xf>
    <xf numFmtId="0" fontId="5" fillId="0" borderId="9" xfId="0" applyFont="1" applyFill="1" applyBorder="1" applyAlignment="1" applyProtection="1">
      <alignment vertical="top" wrapText="1"/>
      <protection locked="0"/>
    </xf>
    <xf numFmtId="0" fontId="4" fillId="0" borderId="0" xfId="0" applyFont="1" applyBorder="1"/>
    <xf numFmtId="0" fontId="24" fillId="0" borderId="0" xfId="0" applyFont="1"/>
    <xf numFmtId="0" fontId="5" fillId="0" borderId="0" xfId="0" applyFont="1"/>
    <xf numFmtId="0" fontId="25" fillId="0" borderId="0" xfId="0" applyFont="1" applyBorder="1" applyAlignment="1">
      <alignment horizontal="right" vertical="center"/>
    </xf>
    <xf numFmtId="4" fontId="5" fillId="0" borderId="0" xfId="0" applyNumberFormat="1" applyFont="1"/>
    <xf numFmtId="0" fontId="5" fillId="0" borderId="0" xfId="0" applyFont="1" applyAlignment="1">
      <alignment vertical="center"/>
    </xf>
    <xf numFmtId="4" fontId="5" fillId="0" borderId="0" xfId="0" applyNumberFormat="1" applyFont="1" applyFill="1"/>
    <xf numFmtId="4" fontId="24" fillId="0" borderId="0" xfId="0" applyNumberFormat="1" applyFont="1"/>
    <xf numFmtId="0" fontId="5" fillId="0" borderId="0" xfId="0" applyFont="1" applyBorder="1" applyAlignment="1">
      <alignment horizontal="left" wrapText="1"/>
    </xf>
    <xf numFmtId="4" fontId="5" fillId="0" borderId="0" xfId="43" applyNumberFormat="1" applyFont="1"/>
    <xf numFmtId="4" fontId="24" fillId="0" borderId="0" xfId="43" applyNumberFormat="1" applyFont="1"/>
    <xf numFmtId="4" fontId="24" fillId="0" borderId="0" xfId="0" applyNumberFormat="1" applyFont="1" applyBorder="1" applyAlignment="1">
      <alignment vertical="center" wrapText="1"/>
    </xf>
    <xf numFmtId="4" fontId="5" fillId="0" borderId="0" xfId="0" applyNumberFormat="1" applyFont="1" applyBorder="1" applyAlignment="1">
      <alignment vertical="center" wrapText="1"/>
    </xf>
    <xf numFmtId="4" fontId="24" fillId="0" borderId="0" xfId="1" applyNumberFormat="1" applyFont="1" applyBorder="1" applyAlignment="1">
      <alignment vertical="center" wrapText="1"/>
    </xf>
    <xf numFmtId="0" fontId="24" fillId="0" borderId="9" xfId="0" applyFont="1" applyBorder="1" applyAlignment="1">
      <alignment horizontal="left" wrapText="1"/>
    </xf>
    <xf numFmtId="0" fontId="24" fillId="0" borderId="9" xfId="0" applyFont="1" applyBorder="1" applyAlignment="1">
      <alignment horizontal="justify" wrapText="1"/>
    </xf>
    <xf numFmtId="0" fontId="24" fillId="0" borderId="9" xfId="0" applyFont="1" applyBorder="1" applyAlignment="1">
      <alignment horizontal="right" wrapText="1"/>
    </xf>
    <xf numFmtId="0" fontId="24" fillId="0" borderId="0" xfId="0" applyFont="1" applyAlignment="1"/>
    <xf numFmtId="0" fontId="24" fillId="0" borderId="9" xfId="0" applyFont="1" applyBorder="1"/>
    <xf numFmtId="0" fontId="28" fillId="0" borderId="9" xfId="0" applyFont="1" applyBorder="1" applyAlignment="1">
      <alignment horizontal="left" vertical="center"/>
    </xf>
    <xf numFmtId="0" fontId="28" fillId="0" borderId="9" xfId="0" applyFont="1" applyBorder="1" applyAlignment="1">
      <alignment horizontal="center" vertical="center" wrapText="1"/>
    </xf>
    <xf numFmtId="0" fontId="28" fillId="0" borderId="9" xfId="0" applyFont="1" applyBorder="1" applyAlignment="1">
      <alignment horizontal="center" vertical="center"/>
    </xf>
    <xf numFmtId="0" fontId="29" fillId="0" borderId="9" xfId="0" applyFont="1" applyBorder="1" applyAlignment="1">
      <alignment horizontal="center" vertical="center"/>
    </xf>
    <xf numFmtId="4" fontId="24" fillId="0" borderId="9" xfId="0" applyNumberFormat="1" applyFont="1" applyBorder="1" applyAlignment="1">
      <alignment vertical="center" wrapText="1"/>
    </xf>
    <xf numFmtId="4" fontId="29" fillId="0" borderId="9" xfId="0" applyNumberFormat="1" applyFont="1" applyBorder="1" applyAlignment="1">
      <alignment horizontal="right" vertical="center"/>
    </xf>
    <xf numFmtId="4" fontId="5" fillId="0" borderId="9" xfId="44" applyFont="1" applyBorder="1">
      <alignment horizontal="right" wrapText="1"/>
    </xf>
    <xf numFmtId="4" fontId="5" fillId="0" borderId="9" xfId="0" applyNumberFormat="1" applyFont="1" applyBorder="1" applyAlignment="1">
      <alignment vertical="center" wrapText="1"/>
    </xf>
    <xf numFmtId="49" fontId="4" fillId="0" borderId="9" xfId="0" applyNumberFormat="1" applyFont="1" applyBorder="1" applyAlignment="1" applyProtection="1">
      <alignment vertical="top"/>
      <protection locked="0"/>
    </xf>
    <xf numFmtId="0" fontId="4" fillId="0" borderId="9" xfId="0" applyFont="1" applyBorder="1" applyAlignment="1">
      <alignment vertical="top"/>
    </xf>
    <xf numFmtId="0" fontId="4" fillId="0" borderId="9" xfId="0" applyFont="1" applyBorder="1" applyAlignment="1" applyProtection="1">
      <alignment vertical="top" wrapText="1"/>
      <protection locked="0"/>
    </xf>
    <xf numFmtId="4" fontId="24" fillId="0" borderId="9" xfId="44" applyFont="1" applyBorder="1">
      <alignment horizontal="right" wrapText="1"/>
    </xf>
    <xf numFmtId="1" fontId="24" fillId="0" borderId="9" xfId="0" applyNumberFormat="1" applyFont="1" applyBorder="1" applyAlignment="1" applyProtection="1">
      <alignment horizontal="center" vertical="top"/>
      <protection locked="0"/>
    </xf>
    <xf numFmtId="0" fontId="24" fillId="0" borderId="9" xfId="13" applyFont="1" applyBorder="1" applyAlignment="1" applyProtection="1">
      <alignment vertical="top" wrapText="1"/>
      <protection locked="0"/>
    </xf>
    <xf numFmtId="0" fontId="4" fillId="0" borderId="9" xfId="0" applyFont="1" applyBorder="1"/>
    <xf numFmtId="0" fontId="24" fillId="0" borderId="9" xfId="0" applyFont="1" applyBorder="1" applyAlignment="1" applyProtection="1">
      <alignment horizontal="right"/>
      <protection locked="0"/>
    </xf>
    <xf numFmtId="0" fontId="24" fillId="0" borderId="9" xfId="0" applyFont="1" applyBorder="1" applyAlignment="1" applyProtection="1">
      <alignment vertical="top" wrapText="1"/>
      <protection locked="0"/>
    </xf>
    <xf numFmtId="0" fontId="24" fillId="0" borderId="9" xfId="13" applyFont="1" applyFill="1" applyBorder="1" applyAlignment="1" applyProtection="1">
      <alignment vertical="top" wrapText="1"/>
      <protection locked="0"/>
    </xf>
    <xf numFmtId="0" fontId="5" fillId="0" borderId="9" xfId="0" applyFont="1" applyBorder="1" applyAlignment="1" applyProtection="1">
      <alignment horizontal="right"/>
      <protection locked="0"/>
    </xf>
    <xf numFmtId="0" fontId="5" fillId="0" borderId="9" xfId="0" applyFont="1" applyBorder="1" applyProtection="1">
      <protection locked="0"/>
    </xf>
    <xf numFmtId="0" fontId="4" fillId="0" borderId="9" xfId="0" applyFont="1" applyBorder="1" applyAlignment="1">
      <alignment horizontal="center" vertical="top"/>
    </xf>
    <xf numFmtId="0" fontId="4" fillId="0" borderId="9" xfId="0" applyFont="1" applyBorder="1" applyAlignment="1" applyProtection="1">
      <alignment horizontal="right"/>
      <protection locked="0"/>
    </xf>
    <xf numFmtId="0" fontId="4" fillId="0" borderId="9" xfId="0" applyFont="1" applyBorder="1" applyProtection="1">
      <protection locked="0"/>
    </xf>
    <xf numFmtId="4" fontId="24" fillId="0" borderId="10" xfId="0" applyNumberFormat="1" applyFont="1" applyFill="1" applyBorder="1" applyAlignment="1">
      <alignment vertical="top" wrapText="1"/>
    </xf>
    <xf numFmtId="0" fontId="24" fillId="0" borderId="9" xfId="0" applyFont="1" applyFill="1" applyBorder="1" applyAlignment="1" applyProtection="1">
      <alignment horizontal="right"/>
      <protection locked="0"/>
    </xf>
    <xf numFmtId="0" fontId="24" fillId="0" borderId="9" xfId="0" applyFont="1" applyFill="1" applyBorder="1" applyProtection="1">
      <protection locked="0"/>
    </xf>
    <xf numFmtId="4" fontId="24" fillId="0" borderId="9" xfId="44" applyFont="1" applyFill="1" applyBorder="1">
      <alignment horizontal="right" wrapText="1"/>
    </xf>
    <xf numFmtId="0" fontId="24" fillId="0" borderId="9" xfId="0" applyFont="1" applyFill="1" applyBorder="1" applyAlignment="1" applyProtection="1">
      <alignment vertical="top" wrapText="1"/>
      <protection locked="0"/>
    </xf>
    <xf numFmtId="2" fontId="24" fillId="0" borderId="9" xfId="0" applyNumberFormat="1" applyFont="1" applyFill="1" applyBorder="1" applyProtection="1">
      <protection locked="0"/>
    </xf>
    <xf numFmtId="0" fontId="24" fillId="0" borderId="9" xfId="0" applyFont="1" applyFill="1" applyBorder="1" applyAlignment="1">
      <alignment wrapText="1"/>
    </xf>
    <xf numFmtId="4" fontId="24" fillId="0" borderId="9" xfId="0" applyNumberFormat="1" applyFont="1" applyFill="1" applyBorder="1"/>
    <xf numFmtId="0" fontId="24" fillId="0" borderId="11" xfId="0" applyFont="1" applyFill="1" applyBorder="1" applyAlignment="1" applyProtection="1">
      <alignment horizontal="right"/>
      <protection locked="0"/>
    </xf>
    <xf numFmtId="0" fontId="24" fillId="0" borderId="9" xfId="2" applyFont="1" applyFill="1" applyBorder="1" applyAlignment="1" applyProtection="1">
      <alignment vertical="top" wrapText="1"/>
      <protection locked="0"/>
    </xf>
    <xf numFmtId="1" fontId="24" fillId="0" borderId="9" xfId="0" applyNumberFormat="1" applyFont="1" applyBorder="1" applyAlignment="1" applyProtection="1">
      <alignment horizontal="right"/>
      <protection locked="0"/>
    </xf>
    <xf numFmtId="9" fontId="24" fillId="0" borderId="9" xfId="0" applyNumberFormat="1" applyFont="1" applyFill="1" applyBorder="1" applyProtection="1">
      <protection locked="0"/>
    </xf>
    <xf numFmtId="0" fontId="5" fillId="0" borderId="9" xfId="0" applyFont="1" applyBorder="1" applyAlignment="1" applyProtection="1">
      <alignment vertical="top"/>
      <protection locked="0"/>
    </xf>
    <xf numFmtId="0" fontId="24" fillId="0" borderId="9" xfId="0" applyFont="1" applyFill="1" applyBorder="1"/>
    <xf numFmtId="0" fontId="30" fillId="0" borderId="0" xfId="0" applyFont="1" applyBorder="1"/>
    <xf numFmtId="0" fontId="24" fillId="0" borderId="9" xfId="0" applyFont="1" applyBorder="1" applyProtection="1">
      <protection locked="0"/>
    </xf>
    <xf numFmtId="0" fontId="31" fillId="0" borderId="9" xfId="0" applyFont="1" applyFill="1" applyBorder="1" applyAlignment="1" applyProtection="1">
      <alignment horizontal="left" vertical="top" wrapText="1"/>
    </xf>
    <xf numFmtId="0" fontId="24" fillId="0" borderId="9" xfId="0" applyFont="1" applyFill="1" applyBorder="1" applyAlignment="1">
      <alignment horizontal="left" wrapText="1"/>
    </xf>
    <xf numFmtId="0" fontId="24" fillId="0" borderId="9" xfId="0" applyFont="1" applyBorder="1" applyAlignment="1" applyProtection="1">
      <alignment horizontal="center" vertical="top"/>
      <protection locked="0"/>
    </xf>
    <xf numFmtId="0" fontId="4" fillId="0" borderId="9" xfId="0" applyFont="1" applyBorder="1" applyAlignment="1">
      <alignment horizontal="right"/>
    </xf>
    <xf numFmtId="0" fontId="24" fillId="0" borderId="9" xfId="0" applyFont="1" applyBorder="1" applyAlignment="1" applyProtection="1">
      <alignment vertical="top"/>
      <protection locked="0"/>
    </xf>
    <xf numFmtId="0" fontId="30" fillId="0" borderId="9" xfId="0" applyFont="1" applyBorder="1" applyAlignment="1">
      <alignment horizontal="right"/>
    </xf>
    <xf numFmtId="0" fontId="24" fillId="0" borderId="9" xfId="12" applyFont="1" applyBorder="1" applyAlignment="1" applyProtection="1">
      <alignment horizontal="right"/>
      <protection locked="0"/>
    </xf>
    <xf numFmtId="0" fontId="4" fillId="0" borderId="0" xfId="0" applyFont="1" applyBorder="1" applyAlignment="1" applyProtection="1">
      <alignment vertical="top" wrapText="1"/>
      <protection locked="0"/>
    </xf>
    <xf numFmtId="49" fontId="24" fillId="0" borderId="9" xfId="0" applyNumberFormat="1" applyFont="1" applyBorder="1" applyAlignment="1" applyProtection="1">
      <alignment horizontal="right" vertical="top"/>
      <protection locked="0"/>
    </xf>
    <xf numFmtId="49" fontId="4" fillId="0" borderId="0" xfId="0" applyNumberFormat="1" applyFont="1" applyBorder="1" applyAlignment="1" applyProtection="1">
      <alignment vertical="top"/>
      <protection locked="0"/>
    </xf>
    <xf numFmtId="0" fontId="4" fillId="0" borderId="0" xfId="0" applyFont="1" applyBorder="1" applyAlignment="1">
      <alignment vertical="top"/>
    </xf>
    <xf numFmtId="4" fontId="4" fillId="0" borderId="0" xfId="0" applyNumberFormat="1" applyFont="1" applyBorder="1" applyProtection="1">
      <protection locked="0"/>
    </xf>
    <xf numFmtId="0" fontId="24" fillId="0" borderId="9" xfId="0" applyFont="1" applyBorder="1" applyAlignment="1" applyProtection="1">
      <alignment horizontal="right" vertical="top"/>
      <protection locked="0"/>
    </xf>
    <xf numFmtId="1" fontId="5" fillId="0" borderId="9" xfId="0" applyNumberFormat="1" applyFont="1" applyBorder="1" applyAlignment="1" applyProtection="1">
      <alignment horizontal="center" vertical="top"/>
      <protection locked="0"/>
    </xf>
    <xf numFmtId="0" fontId="5" fillId="0" borderId="9" xfId="0" applyFont="1" applyBorder="1"/>
    <xf numFmtId="0" fontId="32" fillId="0" borderId="9" xfId="13" applyFont="1" applyBorder="1" applyAlignment="1" applyProtection="1">
      <alignment vertical="top" wrapText="1"/>
      <protection locked="0"/>
    </xf>
    <xf numFmtId="0" fontId="32" fillId="0" borderId="9" xfId="0" applyFont="1" applyBorder="1" applyAlignment="1" applyProtection="1">
      <alignment horizontal="right"/>
      <protection locked="0"/>
    </xf>
    <xf numFmtId="0" fontId="4" fillId="13" borderId="0" xfId="0" applyFont="1" applyFill="1" applyBorder="1"/>
    <xf numFmtId="0" fontId="4" fillId="0" borderId="0" xfId="0" applyFont="1" applyFill="1" applyBorder="1"/>
    <xf numFmtId="0" fontId="24" fillId="0" borderId="9" xfId="0" quotePrefix="1" applyFont="1" applyFill="1" applyBorder="1" applyAlignment="1" applyProtection="1">
      <alignment vertical="top" wrapText="1"/>
      <protection locked="0"/>
    </xf>
    <xf numFmtId="0" fontId="24" fillId="0" borderId="9" xfId="0" applyFont="1" applyBorder="1" applyAlignment="1" applyProtection="1">
      <alignment horizontal="left" vertical="top" wrapText="1"/>
      <protection locked="0"/>
    </xf>
    <xf numFmtId="4" fontId="24" fillId="0" borderId="9" xfId="44" applyFont="1" applyBorder="1" applyAlignment="1">
      <alignment horizontal="right" wrapText="1"/>
    </xf>
    <xf numFmtId="0" fontId="24" fillId="0" borderId="9" xfId="0" applyFont="1" applyFill="1" applyBorder="1" applyAlignment="1" applyProtection="1">
      <alignment vertical="top"/>
      <protection locked="0"/>
    </xf>
    <xf numFmtId="0" fontId="24" fillId="0" borderId="9" xfId="0" applyFont="1" applyBorder="1" applyAlignment="1">
      <alignment horizontal="left" vertical="top" wrapText="1"/>
    </xf>
    <xf numFmtId="0" fontId="24" fillId="0" borderId="12" xfId="0" applyNumberFormat="1" applyFont="1" applyFill="1" applyBorder="1" applyAlignment="1">
      <alignment horizontal="left" vertical="top" wrapText="1"/>
    </xf>
    <xf numFmtId="0" fontId="4" fillId="0" borderId="0" xfId="0" applyFont="1" applyBorder="1" applyAlignment="1">
      <alignment horizontal="left" vertical="top"/>
    </xf>
    <xf numFmtId="1" fontId="24" fillId="0" borderId="9" xfId="0" applyNumberFormat="1" applyFont="1" applyBorder="1" applyAlignment="1" applyProtection="1">
      <alignment horizontal="left" vertical="top"/>
      <protection locked="0"/>
    </xf>
    <xf numFmtId="0" fontId="4" fillId="0" borderId="0" xfId="0" applyFont="1" applyBorder="1" applyAlignment="1">
      <alignment horizontal="left"/>
    </xf>
    <xf numFmtId="0" fontId="29" fillId="0" borderId="9" xfId="0" applyFont="1" applyBorder="1" applyAlignment="1">
      <alignment horizontal="center" vertical="top"/>
    </xf>
    <xf numFmtId="0" fontId="28" fillId="0" borderId="9" xfId="0" applyFont="1" applyBorder="1" applyAlignment="1">
      <alignment horizontal="center" vertical="top"/>
    </xf>
    <xf numFmtId="49" fontId="4" fillId="0" borderId="0" xfId="0" applyNumberFormat="1" applyFont="1" applyBorder="1" applyAlignment="1" applyProtection="1">
      <alignment horizontal="center" vertical="top"/>
      <protection locked="0"/>
    </xf>
    <xf numFmtId="0" fontId="24" fillId="0" borderId="9" xfId="0" applyFont="1" applyFill="1" applyBorder="1" applyAlignment="1" applyProtection="1">
      <protection locked="0"/>
    </xf>
    <xf numFmtId="4" fontId="24" fillId="0" borderId="9" xfId="44" applyFont="1" applyFill="1" applyBorder="1" applyAlignment="1">
      <alignment horizontal="right" wrapText="1"/>
    </xf>
    <xf numFmtId="0" fontId="32" fillId="0" borderId="9" xfId="0" applyFont="1" applyBorder="1" applyAlignment="1">
      <alignment horizontal="right"/>
    </xf>
    <xf numFmtId="4" fontId="32" fillId="0" borderId="9" xfId="44" applyFont="1" applyBorder="1" applyAlignment="1">
      <alignment horizontal="right" wrapText="1"/>
    </xf>
    <xf numFmtId="0" fontId="24" fillId="0" borderId="9" xfId="0" applyFont="1" applyBorder="1" applyAlignment="1">
      <alignment horizontal="right"/>
    </xf>
    <xf numFmtId="0" fontId="24" fillId="0" borderId="9" xfId="13" applyFont="1" applyFill="1" applyBorder="1" applyAlignment="1" applyProtection="1">
      <alignment horizontal="right" wrapText="1"/>
      <protection locked="0"/>
    </xf>
    <xf numFmtId="4" fontId="29" fillId="0" borderId="9" xfId="0" applyNumberFormat="1" applyFont="1" applyBorder="1" applyAlignment="1">
      <alignment horizontal="right"/>
    </xf>
    <xf numFmtId="4" fontId="5" fillId="0" borderId="9" xfId="44" applyFont="1" applyBorder="1" applyAlignment="1">
      <alignment horizontal="right" wrapText="1"/>
    </xf>
    <xf numFmtId="0" fontId="24" fillId="0" borderId="9" xfId="0" applyFont="1" applyBorder="1" applyAlignment="1" applyProtection="1">
      <alignment horizontal="right" wrapText="1"/>
      <protection locked="0"/>
    </xf>
    <xf numFmtId="0" fontId="24" fillId="0" borderId="9" xfId="0" applyFont="1" applyBorder="1" applyAlignment="1" applyProtection="1">
      <alignment horizontal="left" wrapText="1"/>
      <protection locked="0"/>
    </xf>
    <xf numFmtId="0" fontId="28" fillId="0" borderId="9" xfId="0" applyFont="1" applyBorder="1" applyAlignment="1">
      <alignment horizontal="right"/>
    </xf>
    <xf numFmtId="0" fontId="29" fillId="0" borderId="9" xfId="0" applyFont="1" applyBorder="1" applyAlignment="1">
      <alignment horizontal="right"/>
    </xf>
    <xf numFmtId="0" fontId="4" fillId="0" borderId="9" xfId="0" applyFont="1" applyBorder="1" applyAlignment="1" applyProtection="1">
      <alignment horizontal="right" wrapText="1"/>
      <protection locked="0"/>
    </xf>
    <xf numFmtId="0" fontId="5" fillId="0" borderId="9" xfId="0" applyFont="1" applyBorder="1" applyAlignment="1" applyProtection="1">
      <alignment horizontal="right" wrapText="1"/>
      <protection locked="0"/>
    </xf>
    <xf numFmtId="0" fontId="34" fillId="0" borderId="9" xfId="1" applyFont="1" applyBorder="1" applyAlignment="1">
      <alignment horizontal="left" vertical="center"/>
    </xf>
    <xf numFmtId="0" fontId="34" fillId="0" borderId="9" xfId="1" applyFont="1" applyBorder="1" applyAlignment="1">
      <alignment horizontal="center" vertical="center" wrapText="1"/>
    </xf>
    <xf numFmtId="0" fontId="34" fillId="0" borderId="9" xfId="1" applyFont="1" applyBorder="1" applyAlignment="1">
      <alignment horizontal="center" vertical="center"/>
    </xf>
    <xf numFmtId="0" fontId="35" fillId="0" borderId="0" xfId="1" applyFont="1"/>
    <xf numFmtId="0" fontId="36" fillId="0" borderId="9" xfId="1" applyFont="1" applyBorder="1" applyAlignment="1">
      <alignment horizontal="center" vertical="center"/>
    </xf>
    <xf numFmtId="4" fontId="3" fillId="0" borderId="9" xfId="1" applyNumberFormat="1" applyFont="1" applyBorder="1" applyAlignment="1">
      <alignment vertical="center" wrapText="1"/>
    </xf>
    <xf numFmtId="4" fontId="36" fillId="0" borderId="9" xfId="1" applyNumberFormat="1" applyFont="1" applyBorder="1" applyAlignment="1">
      <alignment horizontal="right" vertical="center"/>
    </xf>
    <xf numFmtId="4" fontId="37" fillId="0" borderId="9" xfId="44" applyFont="1" applyBorder="1">
      <alignment horizontal="right" wrapText="1"/>
    </xf>
    <xf numFmtId="0" fontId="3" fillId="0" borderId="9" xfId="1" applyBorder="1"/>
    <xf numFmtId="4" fontId="37" fillId="0" borderId="9" xfId="1" applyNumberFormat="1" applyFont="1" applyBorder="1" applyAlignment="1">
      <alignment vertical="center" wrapText="1"/>
    </xf>
    <xf numFmtId="49" fontId="35" fillId="0" borderId="9" xfId="1" applyNumberFormat="1" applyFont="1" applyBorder="1" applyAlignment="1" applyProtection="1">
      <alignment vertical="top"/>
      <protection locked="0"/>
    </xf>
    <xf numFmtId="0" fontId="35" fillId="0" borderId="9" xfId="1" applyFont="1" applyBorder="1" applyAlignment="1">
      <alignment vertical="top"/>
    </xf>
    <xf numFmtId="0" fontId="35" fillId="0" borderId="9" xfId="1" applyFont="1" applyBorder="1" applyAlignment="1" applyProtection="1">
      <alignment vertical="top" wrapText="1"/>
      <protection locked="0"/>
    </xf>
    <xf numFmtId="49" fontId="5" fillId="0" borderId="9" xfId="1" applyNumberFormat="1" applyFont="1" applyBorder="1" applyAlignment="1" applyProtection="1">
      <alignment horizontal="left" vertical="top"/>
      <protection locked="0"/>
    </xf>
    <xf numFmtId="0" fontId="37" fillId="0" borderId="9" xfId="1" applyFont="1" applyBorder="1" applyAlignment="1" applyProtection="1">
      <alignment horizontal="center" vertical="top"/>
      <protection locked="0"/>
    </xf>
    <xf numFmtId="0" fontId="37" fillId="0" borderId="9" xfId="1" applyFont="1" applyBorder="1" applyAlignment="1" applyProtection="1">
      <alignment horizontal="center" vertical="top" wrapText="1"/>
      <protection locked="0"/>
    </xf>
    <xf numFmtId="0" fontId="7" fillId="0" borderId="9" xfId="1" applyNumberFormat="1" applyFont="1" applyFill="1" applyBorder="1" applyAlignment="1" applyProtection="1">
      <alignment horizontal="left" vertical="top" wrapText="1"/>
    </xf>
    <xf numFmtId="0" fontId="7" fillId="0" borderId="9" xfId="1" applyFont="1" applyFill="1" applyBorder="1" applyAlignment="1" applyProtection="1">
      <alignment horizontal="right"/>
    </xf>
    <xf numFmtId="1" fontId="7" fillId="0" borderId="9" xfId="1" applyNumberFormat="1" applyFont="1" applyFill="1" applyBorder="1" applyAlignment="1" applyProtection="1">
      <alignment horizontal="right"/>
    </xf>
    <xf numFmtId="0" fontId="3" fillId="0" borderId="9" xfId="1" applyBorder="1" applyAlignment="1">
      <alignment horizontal="right"/>
    </xf>
    <xf numFmtId="0" fontId="37" fillId="0" borderId="9" xfId="1" applyFont="1" applyBorder="1" applyAlignment="1" applyProtection="1">
      <alignment vertical="top"/>
      <protection locked="0"/>
    </xf>
    <xf numFmtId="0" fontId="37" fillId="0" borderId="9" xfId="1" applyFont="1" applyBorder="1" applyAlignment="1" applyProtection="1">
      <alignment vertical="top" wrapText="1"/>
      <protection locked="0"/>
    </xf>
    <xf numFmtId="0" fontId="37" fillId="0" borderId="9" xfId="1" applyFont="1" applyBorder="1" applyAlignment="1" applyProtection="1">
      <alignment horizontal="right"/>
      <protection locked="0"/>
    </xf>
    <xf numFmtId="1" fontId="37" fillId="0" borderId="9" xfId="1" applyNumberFormat="1" applyFont="1" applyBorder="1" applyAlignment="1" applyProtection="1">
      <alignment horizontal="right"/>
      <protection locked="0"/>
    </xf>
    <xf numFmtId="0" fontId="35" fillId="0" borderId="9" xfId="1" applyFont="1" applyBorder="1" applyAlignment="1" applyProtection="1">
      <alignment horizontal="right"/>
      <protection locked="0"/>
    </xf>
    <xf numFmtId="1" fontId="35" fillId="0" borderId="9" xfId="1" applyNumberFormat="1" applyFont="1" applyBorder="1" applyAlignment="1" applyProtection="1">
      <alignment horizontal="right"/>
      <protection locked="0"/>
    </xf>
    <xf numFmtId="0" fontId="38" fillId="0" borderId="0" xfId="1" applyFont="1"/>
    <xf numFmtId="0" fontId="5" fillId="0" borderId="9" xfId="1" applyFont="1" applyBorder="1" applyAlignment="1" applyProtection="1">
      <alignment horizontal="center" vertical="top"/>
      <protection locked="0"/>
    </xf>
    <xf numFmtId="0" fontId="5" fillId="0" borderId="9" xfId="1" applyFont="1" applyBorder="1" applyAlignment="1" applyProtection="1">
      <alignment horizontal="right"/>
      <protection locked="0"/>
    </xf>
    <xf numFmtId="1" fontId="5" fillId="0" borderId="9" xfId="1" applyNumberFormat="1" applyFont="1" applyBorder="1" applyAlignment="1" applyProtection="1">
      <alignment horizontal="right" wrapText="1"/>
      <protection locked="0"/>
    </xf>
    <xf numFmtId="0" fontId="39" fillId="0" borderId="0" xfId="1" applyFont="1"/>
    <xf numFmtId="0" fontId="40" fillId="0" borderId="9" xfId="1" applyNumberFormat="1" applyFont="1" applyFill="1" applyBorder="1" applyAlignment="1" applyProtection="1">
      <alignment horizontal="center" vertical="top"/>
    </xf>
    <xf numFmtId="0" fontId="40" fillId="0" borderId="9" xfId="1" applyNumberFormat="1" applyFont="1" applyFill="1" applyBorder="1" applyAlignment="1" applyProtection="1">
      <alignment horizontal="left" vertical="top" wrapText="1"/>
    </xf>
    <xf numFmtId="0" fontId="40" fillId="0" borderId="9" xfId="1" applyFont="1" applyFill="1" applyBorder="1" applyAlignment="1" applyProtection="1">
      <alignment horizontal="right"/>
    </xf>
    <xf numFmtId="1" fontId="40" fillId="0" borderId="9" xfId="1" applyNumberFormat="1" applyFont="1" applyFill="1" applyBorder="1" applyAlignment="1" applyProtection="1">
      <alignment horizontal="right"/>
    </xf>
    <xf numFmtId="0" fontId="7" fillId="0" borderId="9" xfId="1" applyNumberFormat="1" applyFont="1" applyFill="1" applyBorder="1" applyAlignment="1" applyProtection="1">
      <alignment horizontal="left" vertical="center" wrapText="1"/>
    </xf>
    <xf numFmtId="0" fontId="35" fillId="0" borderId="0" xfId="1" applyFont="1" applyAlignment="1">
      <alignment vertical="center"/>
    </xf>
    <xf numFmtId="49" fontId="37" fillId="0" borderId="9" xfId="1" applyNumberFormat="1" applyFont="1" applyBorder="1" applyAlignment="1" applyProtection="1">
      <alignment vertical="top"/>
      <protection locked="0"/>
    </xf>
    <xf numFmtId="1" fontId="37" fillId="0" borderId="9" xfId="1" applyNumberFormat="1" applyFont="1" applyBorder="1" applyAlignment="1" applyProtection="1">
      <alignment horizontal="right" wrapText="1"/>
      <protection locked="0"/>
    </xf>
    <xf numFmtId="49" fontId="5" fillId="0" borderId="9" xfId="1" applyNumberFormat="1" applyFont="1" applyBorder="1" applyAlignment="1" applyProtection="1">
      <alignment vertical="top"/>
      <protection locked="0"/>
    </xf>
    <xf numFmtId="0" fontId="35" fillId="0" borderId="9" xfId="1" applyFont="1" applyBorder="1"/>
    <xf numFmtId="0" fontId="7" fillId="0" borderId="9" xfId="1" applyFont="1" applyFill="1" applyBorder="1" applyAlignment="1" applyProtection="1">
      <alignment horizontal="right" wrapText="1"/>
    </xf>
    <xf numFmtId="0" fontId="3" fillId="0" borderId="9" xfId="1" applyBorder="1" applyAlignment="1">
      <alignment horizontal="right" wrapText="1"/>
    </xf>
    <xf numFmtId="0" fontId="35" fillId="0" borderId="0" xfId="1" applyFont="1" applyAlignment="1">
      <alignment wrapText="1"/>
    </xf>
    <xf numFmtId="0" fontId="3" fillId="0" borderId="9" xfId="1" applyFont="1" applyBorder="1" applyAlignment="1" applyProtection="1">
      <alignment vertical="top"/>
      <protection locked="0"/>
    </xf>
    <xf numFmtId="0" fontId="5" fillId="0" borderId="9" xfId="1" applyFont="1" applyFill="1" applyBorder="1" applyAlignment="1" applyProtection="1">
      <alignment vertical="top"/>
      <protection locked="0"/>
    </xf>
    <xf numFmtId="0" fontId="5" fillId="0" borderId="9" xfId="1" applyFont="1" applyFill="1" applyBorder="1" applyAlignment="1" applyProtection="1">
      <alignment horizontal="right"/>
      <protection locked="0"/>
    </xf>
    <xf numFmtId="1" fontId="5" fillId="0" borderId="9" xfId="1" applyNumberFormat="1" applyFont="1" applyFill="1" applyBorder="1" applyAlignment="1" applyProtection="1">
      <alignment horizontal="right" wrapText="1"/>
      <protection locked="0"/>
    </xf>
    <xf numFmtId="0" fontId="7" fillId="0" borderId="9" xfId="1" applyFont="1" applyFill="1" applyBorder="1" applyAlignment="1" applyProtection="1">
      <alignment vertical="top" wrapText="1"/>
    </xf>
    <xf numFmtId="0" fontId="41" fillId="0" borderId="9" xfId="1" applyFont="1" applyFill="1" applyBorder="1"/>
    <xf numFmtId="0" fontId="41" fillId="0" borderId="9" xfId="1" applyFont="1" applyFill="1" applyBorder="1" applyAlignment="1">
      <alignment horizontal="right"/>
    </xf>
    <xf numFmtId="0" fontId="42" fillId="0" borderId="9" xfId="1" applyFont="1" applyFill="1" applyBorder="1" applyAlignment="1">
      <alignment horizontal="right"/>
    </xf>
    <xf numFmtId="4" fontId="35" fillId="0" borderId="0" xfId="1" applyNumberFormat="1" applyFont="1" applyProtection="1">
      <protection locked="0"/>
    </xf>
    <xf numFmtId="49" fontId="3" fillId="0" borderId="9" xfId="1" applyNumberFormat="1" applyFont="1" applyBorder="1" applyAlignment="1" applyProtection="1">
      <alignment horizontal="right" vertical="top"/>
      <protection locked="0"/>
    </xf>
    <xf numFmtId="0" fontId="3" fillId="0" borderId="9" xfId="1" applyFont="1" applyBorder="1" applyAlignment="1" applyProtection="1">
      <alignment horizontal="left"/>
      <protection locked="0"/>
    </xf>
    <xf numFmtId="0" fontId="3" fillId="0" borderId="9" xfId="1" applyFont="1" applyBorder="1" applyAlignment="1" applyProtection="1">
      <alignment horizontal="right"/>
      <protection locked="0"/>
    </xf>
    <xf numFmtId="49" fontId="37" fillId="0" borderId="0" xfId="1" applyNumberFormat="1" applyFont="1" applyBorder="1" applyAlignment="1" applyProtection="1">
      <alignment horizontal="right" vertical="top"/>
      <protection locked="0"/>
    </xf>
    <xf numFmtId="0" fontId="37" fillId="0" borderId="0" xfId="1" applyFont="1" applyBorder="1" applyAlignment="1" applyProtection="1">
      <alignment vertical="top" wrapText="1"/>
      <protection locked="0"/>
    </xf>
    <xf numFmtId="0" fontId="37" fillId="0" borderId="0" xfId="1" applyFont="1" applyBorder="1" applyAlignment="1" applyProtection="1">
      <alignment horizontal="left"/>
      <protection locked="0"/>
    </xf>
    <xf numFmtId="0" fontId="37" fillId="0" borderId="0" xfId="1" applyFont="1" applyBorder="1" applyProtection="1">
      <protection locked="0"/>
    </xf>
    <xf numFmtId="4" fontId="37" fillId="0" borderId="0" xfId="1" applyNumberFormat="1" applyFont="1" applyBorder="1" applyProtection="1">
      <protection locked="0"/>
    </xf>
    <xf numFmtId="0" fontId="43" fillId="0" borderId="0" xfId="1" applyFont="1" applyBorder="1" applyAlignment="1">
      <alignment vertical="top"/>
    </xf>
    <xf numFmtId="0" fontId="43" fillId="0" borderId="0" xfId="1" applyFont="1" applyBorder="1" applyAlignment="1" applyProtection="1">
      <alignment vertical="top" wrapText="1"/>
      <protection locked="0"/>
    </xf>
    <xf numFmtId="0" fontId="43" fillId="0" borderId="0" xfId="1" applyFont="1" applyBorder="1" applyAlignment="1" applyProtection="1">
      <alignment horizontal="left"/>
      <protection locked="0"/>
    </xf>
    <xf numFmtId="0" fontId="43" fillId="0" borderId="0" xfId="1" applyFont="1" applyBorder="1" applyProtection="1">
      <protection locked="0"/>
    </xf>
    <xf numFmtId="4" fontId="43" fillId="0" borderId="0" xfId="1" applyNumberFormat="1" applyFont="1" applyBorder="1" applyProtection="1">
      <protection locked="0"/>
    </xf>
    <xf numFmtId="0" fontId="44" fillId="0" borderId="0" xfId="1" applyFont="1" applyBorder="1" applyAlignment="1">
      <alignment vertical="top"/>
    </xf>
    <xf numFmtId="0" fontId="44" fillId="0" borderId="0" xfId="1" applyFont="1" applyBorder="1" applyAlignment="1" applyProtection="1">
      <alignment vertical="top" wrapText="1"/>
      <protection locked="0"/>
    </xf>
    <xf numFmtId="0" fontId="44" fillId="0" borderId="0" xfId="1" applyFont="1" applyBorder="1" applyAlignment="1" applyProtection="1">
      <alignment horizontal="left"/>
      <protection locked="0"/>
    </xf>
    <xf numFmtId="0" fontId="44" fillId="0" borderId="0" xfId="1" applyFont="1" applyBorder="1" applyProtection="1">
      <protection locked="0"/>
    </xf>
    <xf numFmtId="4" fontId="44" fillId="0" borderId="0" xfId="1" applyNumberFormat="1" applyFont="1" applyBorder="1" applyProtection="1">
      <protection locked="0"/>
    </xf>
    <xf numFmtId="0" fontId="3" fillId="0" borderId="0" xfId="1" applyFont="1" applyBorder="1" applyAlignment="1">
      <alignment vertical="top"/>
    </xf>
    <xf numFmtId="0" fontId="3" fillId="0" borderId="0" xfId="1" applyFont="1" applyBorder="1" applyAlignment="1" applyProtection="1">
      <alignment vertical="top" wrapText="1"/>
      <protection locked="0"/>
    </xf>
    <xf numFmtId="0" fontId="3" fillId="0" borderId="0" xfId="1" applyFont="1" applyBorder="1" applyAlignment="1" applyProtection="1">
      <alignment horizontal="left"/>
      <protection locked="0"/>
    </xf>
    <xf numFmtId="0" fontId="3" fillId="0" borderId="0" xfId="1" applyFont="1" applyBorder="1" applyProtection="1">
      <protection locked="0"/>
    </xf>
    <xf numFmtId="4" fontId="3" fillId="0" borderId="0" xfId="1" applyNumberFormat="1" applyFont="1" applyBorder="1" applyProtection="1">
      <protection locked="0"/>
    </xf>
    <xf numFmtId="49" fontId="3" fillId="0" borderId="0" xfId="1" applyNumberFormat="1" applyFont="1" applyBorder="1" applyAlignment="1" applyProtection="1">
      <alignment vertical="top"/>
      <protection locked="0"/>
    </xf>
    <xf numFmtId="49" fontId="35" fillId="0" borderId="0" xfId="1" applyNumberFormat="1" applyFont="1" applyBorder="1" applyAlignment="1" applyProtection="1">
      <alignment vertical="top"/>
      <protection locked="0"/>
    </xf>
    <xf numFmtId="0" fontId="35" fillId="0" borderId="0" xfId="1" applyFont="1" applyBorder="1" applyAlignment="1">
      <alignment vertical="top"/>
    </xf>
    <xf numFmtId="0" fontId="35" fillId="0" borderId="0" xfId="1" applyFont="1" applyBorder="1" applyAlignment="1" applyProtection="1">
      <alignment vertical="top" wrapText="1"/>
      <protection locked="0"/>
    </xf>
    <xf numFmtId="0" fontId="35" fillId="0" borderId="0" xfId="1" applyFont="1" applyBorder="1" applyAlignment="1" applyProtection="1">
      <alignment horizontal="left"/>
      <protection locked="0"/>
    </xf>
    <xf numFmtId="0" fontId="35" fillId="0" borderId="0" xfId="1" applyFont="1" applyBorder="1" applyProtection="1">
      <protection locked="0"/>
    </xf>
    <xf numFmtId="1" fontId="24" fillId="0" borderId="9" xfId="0" applyNumberFormat="1" applyFont="1" applyBorder="1" applyAlignment="1" applyProtection="1">
      <alignment vertical="top"/>
      <protection locked="0"/>
    </xf>
    <xf numFmtId="0" fontId="4" fillId="0" borderId="9" xfId="0" applyFont="1" applyBorder="1" applyAlignment="1"/>
    <xf numFmtId="4" fontId="24" fillId="0" borderId="9" xfId="44" applyFont="1" applyBorder="1" applyAlignment="1">
      <alignment wrapText="1"/>
    </xf>
    <xf numFmtId="0" fontId="4" fillId="0" borderId="0" xfId="0" applyFont="1" applyBorder="1" applyAlignment="1"/>
    <xf numFmtId="0" fontId="45" fillId="0" borderId="0" xfId="0" applyFont="1"/>
    <xf numFmtId="49" fontId="0" fillId="0" borderId="0" xfId="0" applyNumberFormat="1"/>
    <xf numFmtId="0" fontId="24" fillId="0" borderId="9" xfId="0" applyFont="1" applyFill="1" applyBorder="1" applyAlignment="1">
      <alignment vertical="top" wrapText="1"/>
    </xf>
    <xf numFmtId="0" fontId="26" fillId="0" borderId="9" xfId="39" applyFont="1" applyBorder="1" applyAlignment="1" applyProtection="1">
      <alignment vertical="top" wrapText="1"/>
      <protection locked="0"/>
    </xf>
    <xf numFmtId="0" fontId="24" fillId="0" borderId="9" xfId="0" applyFont="1" applyFill="1" applyBorder="1" applyAlignment="1">
      <alignment horizontal="justify" wrapText="1"/>
    </xf>
    <xf numFmtId="2" fontId="23" fillId="0" borderId="0" xfId="45" applyNumberFormat="1"/>
    <xf numFmtId="0" fontId="4" fillId="0" borderId="0" xfId="0" applyFont="1" applyBorder="1" applyAlignment="1" applyProtection="1">
      <alignment wrapText="1"/>
      <protection locked="0"/>
    </xf>
    <xf numFmtId="0" fontId="24" fillId="0" borderId="0" xfId="0" applyFont="1" applyAlignment="1">
      <alignment horizontal="center" vertical="center"/>
    </xf>
    <xf numFmtId="1" fontId="24" fillId="0" borderId="9" xfId="0" applyNumberFormat="1" applyFont="1" applyBorder="1" applyAlignment="1" applyProtection="1">
      <alignment horizontal="center" vertical="center"/>
      <protection locked="0"/>
    </xf>
    <xf numFmtId="1" fontId="24" fillId="0" borderId="9" xfId="0" applyNumberFormat="1"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7" fillId="0" borderId="9" xfId="1" applyNumberFormat="1" applyFont="1" applyFill="1" applyBorder="1" applyAlignment="1" applyProtection="1">
      <alignment horizontal="center" vertical="center"/>
    </xf>
    <xf numFmtId="49" fontId="24" fillId="0" borderId="9" xfId="0" applyNumberFormat="1" applyFont="1" applyBorder="1" applyAlignment="1" applyProtection="1">
      <alignment horizontal="center" vertical="center"/>
      <protection locked="0"/>
    </xf>
    <xf numFmtId="0" fontId="37" fillId="0" borderId="9" xfId="1" applyFont="1" applyBorder="1" applyAlignment="1">
      <alignment horizontal="right"/>
    </xf>
    <xf numFmtId="0" fontId="5" fillId="0" borderId="9" xfId="0" applyFont="1" applyBorder="1" applyAlignment="1" applyProtection="1">
      <alignment horizontal="left" vertical="top" wrapText="1"/>
      <protection locked="0"/>
    </xf>
    <xf numFmtId="0" fontId="5" fillId="0" borderId="9" xfId="0" applyFont="1" applyBorder="1" applyAlignment="1">
      <alignment horizontal="justify" wrapText="1"/>
    </xf>
    <xf numFmtId="0" fontId="5" fillId="0" borderId="9" xfId="0" applyFont="1" applyBorder="1" applyAlignment="1" applyProtection="1">
      <alignment horizontal="left" vertical="top"/>
      <protection locked="0"/>
    </xf>
    <xf numFmtId="0" fontId="24" fillId="0" borderId="0" xfId="0" applyFont="1" applyAlignment="1">
      <alignment horizontal="center"/>
    </xf>
    <xf numFmtId="0" fontId="3" fillId="0" borderId="13" xfId="10" applyBorder="1"/>
    <xf numFmtId="0" fontId="37" fillId="0" borderId="14" xfId="10" applyFont="1" applyBorder="1"/>
    <xf numFmtId="0" fontId="3" fillId="0" borderId="14" xfId="10" applyBorder="1"/>
    <xf numFmtId="0" fontId="46" fillId="0" borderId="15" xfId="10" applyFont="1" applyBorder="1" applyAlignment="1">
      <alignment horizontal="right" vertical="center"/>
    </xf>
    <xf numFmtId="0" fontId="3" fillId="0" borderId="0" xfId="10"/>
    <xf numFmtId="0" fontId="3" fillId="0" borderId="16" xfId="10" applyBorder="1"/>
    <xf numFmtId="0" fontId="37" fillId="0" borderId="0" xfId="10" applyFont="1" applyBorder="1"/>
    <xf numFmtId="0" fontId="3" fillId="0" borderId="0" xfId="10" applyBorder="1"/>
    <xf numFmtId="4" fontId="37" fillId="0" borderId="17" xfId="10" applyNumberFormat="1" applyFont="1" applyBorder="1"/>
    <xf numFmtId="0" fontId="3" fillId="0" borderId="0" xfId="10" applyFont="1" applyBorder="1"/>
    <xf numFmtId="0" fontId="3" fillId="0" borderId="18" xfId="10" applyBorder="1"/>
    <xf numFmtId="0" fontId="37" fillId="0" borderId="19" xfId="10" applyFont="1" applyBorder="1"/>
    <xf numFmtId="0" fontId="3" fillId="0" borderId="19" xfId="10" applyBorder="1"/>
    <xf numFmtId="4" fontId="37" fillId="14" borderId="20" xfId="10" applyNumberFormat="1" applyFont="1" applyFill="1" applyBorder="1"/>
    <xf numFmtId="4" fontId="3" fillId="0" borderId="0" xfId="10" applyNumberFormat="1" applyBorder="1"/>
    <xf numFmtId="0" fontId="3" fillId="0" borderId="21" xfId="10" applyFont="1" applyBorder="1"/>
    <xf numFmtId="0" fontId="37" fillId="0" borderId="22" xfId="10" applyFont="1" applyBorder="1" applyAlignment="1">
      <alignment horizontal="left" wrapText="1"/>
    </xf>
    <xf numFmtId="0" fontId="3" fillId="0" borderId="22" xfId="10" applyBorder="1"/>
    <xf numFmtId="4" fontId="37" fillId="0" borderId="11" xfId="40" applyNumberFormat="1" applyFont="1" applyBorder="1"/>
    <xf numFmtId="0" fontId="37" fillId="0" borderId="0" xfId="10" applyFont="1" applyBorder="1" applyAlignment="1">
      <alignment horizontal="left" wrapText="1"/>
    </xf>
    <xf numFmtId="4" fontId="0" fillId="0" borderId="0" xfId="40" applyNumberFormat="1" applyFont="1" applyBorder="1"/>
    <xf numFmtId="0" fontId="37" fillId="0" borderId="22" xfId="10" applyFont="1" applyBorder="1"/>
    <xf numFmtId="4" fontId="3" fillId="0" borderId="13" xfId="1" applyNumberFormat="1" applyFont="1" applyBorder="1" applyAlignment="1">
      <alignment vertical="center" wrapText="1"/>
    </xf>
    <xf numFmtId="4" fontId="0" fillId="0" borderId="15" xfId="40" applyNumberFormat="1" applyFont="1" applyBorder="1"/>
    <xf numFmtId="4" fontId="3" fillId="0" borderId="16" xfId="1" applyNumberFormat="1" applyFont="1" applyBorder="1" applyAlignment="1">
      <alignment vertical="center" wrapText="1"/>
    </xf>
    <xf numFmtId="4" fontId="0" fillId="0" borderId="17" xfId="40" applyNumberFormat="1" applyFont="1" applyBorder="1"/>
    <xf numFmtId="4" fontId="3" fillId="0" borderId="17" xfId="10" applyNumberFormat="1" applyBorder="1"/>
    <xf numFmtId="4" fontId="37" fillId="0" borderId="21" xfId="10" applyNumberFormat="1" applyFont="1" applyBorder="1" applyAlignment="1">
      <alignment vertical="center" wrapText="1"/>
    </xf>
    <xf numFmtId="0" fontId="1" fillId="0" borderId="0" xfId="48"/>
    <xf numFmtId="0" fontId="34" fillId="0" borderId="23" xfId="48" applyFont="1" applyBorder="1" applyAlignment="1">
      <alignment horizontal="left" vertical="center"/>
    </xf>
    <xf numFmtId="0" fontId="34" fillId="0" borderId="23" xfId="48" applyFont="1" applyBorder="1" applyAlignment="1">
      <alignment horizontal="center" vertical="center" wrapText="1"/>
    </xf>
    <xf numFmtId="0" fontId="34" fillId="0" borderId="23" xfId="48" applyFont="1" applyBorder="1" applyAlignment="1">
      <alignment horizontal="center" vertical="center"/>
    </xf>
    <xf numFmtId="0" fontId="36" fillId="0" borderId="25" xfId="48" applyFont="1" applyBorder="1" applyAlignment="1">
      <alignment horizontal="left" vertical="center"/>
    </xf>
    <xf numFmtId="0" fontId="36" fillId="0" borderId="26" xfId="48" applyFont="1" applyBorder="1" applyAlignment="1">
      <alignment horizontal="left" vertical="center"/>
    </xf>
    <xf numFmtId="0" fontId="3" fillId="0" borderId="27" xfId="48" applyFont="1" applyBorder="1" applyAlignment="1">
      <alignment horizontal="center" vertical="top"/>
    </xf>
    <xf numFmtId="4" fontId="47" fillId="0" borderId="28" xfId="48" applyNumberFormat="1" applyFont="1" applyFill="1" applyBorder="1" applyAlignment="1" applyProtection="1">
      <alignment vertical="top" wrapText="1"/>
    </xf>
    <xf numFmtId="0" fontId="36" fillId="0" borderId="28" xfId="48" applyFont="1" applyBorder="1" applyAlignment="1">
      <alignment horizontal="center"/>
    </xf>
    <xf numFmtId="4" fontId="36" fillId="0" borderId="28" xfId="48" applyNumberFormat="1" applyFont="1" applyBorder="1" applyAlignment="1">
      <alignment horizontal="right"/>
    </xf>
    <xf numFmtId="4" fontId="36" fillId="0" borderId="29" xfId="48" applyNumberFormat="1" applyFont="1" applyBorder="1" applyAlignment="1">
      <alignment horizontal="right"/>
    </xf>
    <xf numFmtId="0" fontId="36" fillId="0" borderId="30" xfId="48" applyFont="1" applyBorder="1" applyAlignment="1">
      <alignment horizontal="center" vertical="top"/>
    </xf>
    <xf numFmtId="4" fontId="47" fillId="0" borderId="9" xfId="48" applyNumberFormat="1" applyFont="1" applyFill="1" applyBorder="1" applyAlignment="1" applyProtection="1">
      <alignment vertical="top" wrapText="1"/>
    </xf>
    <xf numFmtId="0" fontId="36" fillId="0" borderId="9" xfId="48" applyFont="1" applyBorder="1" applyAlignment="1">
      <alignment horizontal="center"/>
    </xf>
    <xf numFmtId="4" fontId="36" fillId="0" borderId="9" xfId="48" applyNumberFormat="1" applyFont="1" applyBorder="1" applyAlignment="1">
      <alignment horizontal="right"/>
    </xf>
    <xf numFmtId="4" fontId="36" fillId="0" borderId="31" xfId="48" applyNumberFormat="1" applyFont="1" applyBorder="1" applyAlignment="1">
      <alignment horizontal="right"/>
    </xf>
    <xf numFmtId="0" fontId="3" fillId="0" borderId="30" xfId="48" applyFont="1" applyBorder="1" applyAlignment="1">
      <alignment horizontal="center" vertical="top"/>
    </xf>
    <xf numFmtId="0" fontId="47" fillId="0" borderId="9" xfId="17" applyFont="1" applyFill="1" applyBorder="1" applyAlignment="1">
      <alignment vertical="center" wrapText="1"/>
    </xf>
    <xf numFmtId="0" fontId="3" fillId="0" borderId="9" xfId="48" applyFont="1" applyBorder="1" applyAlignment="1">
      <alignment horizontal="center"/>
    </xf>
    <xf numFmtId="4" fontId="3" fillId="0" borderId="9" xfId="48" applyNumberFormat="1" applyFont="1" applyBorder="1" applyAlignment="1">
      <alignment horizontal="right"/>
    </xf>
    <xf numFmtId="4" fontId="3" fillId="0" borderId="31" xfId="48" applyNumberFormat="1" applyFont="1" applyBorder="1" applyAlignment="1">
      <alignment horizontal="right"/>
    </xf>
    <xf numFmtId="0" fontId="47" fillId="0" borderId="9" xfId="17" applyFont="1" applyFill="1" applyBorder="1" applyAlignment="1">
      <alignment vertical="top" wrapText="1"/>
    </xf>
    <xf numFmtId="0" fontId="36" fillId="0" borderId="9" xfId="48" applyFont="1" applyBorder="1" applyAlignment="1">
      <alignment horizontal="center" vertical="center"/>
    </xf>
    <xf numFmtId="4" fontId="36" fillId="0" borderId="9" xfId="48" applyNumberFormat="1" applyFont="1" applyBorder="1" applyAlignment="1">
      <alignment horizontal="right" vertical="center"/>
    </xf>
    <xf numFmtId="4" fontId="48" fillId="0" borderId="9" xfId="48" applyNumberFormat="1" applyFont="1" applyBorder="1" applyAlignment="1">
      <alignment horizontal="right" vertical="center"/>
    </xf>
    <xf numFmtId="4" fontId="36" fillId="0" borderId="31" xfId="48" applyNumberFormat="1" applyFont="1" applyBorder="1" applyAlignment="1">
      <alignment horizontal="right" vertical="center"/>
    </xf>
    <xf numFmtId="0" fontId="47" fillId="0" borderId="9" xfId="48" applyFont="1" applyFill="1" applyBorder="1" applyAlignment="1">
      <alignment vertical="top"/>
    </xf>
    <xf numFmtId="4" fontId="3" fillId="0" borderId="9" xfId="48" applyNumberFormat="1" applyFont="1" applyBorder="1" applyAlignment="1">
      <alignment horizontal="right" vertical="center"/>
    </xf>
    <xf numFmtId="0" fontId="47" fillId="0" borderId="9" xfId="48" applyFont="1" applyFill="1" applyBorder="1" applyAlignment="1">
      <alignment vertical="top" wrapText="1"/>
    </xf>
    <xf numFmtId="0" fontId="36" fillId="0" borderId="35" xfId="48" applyFont="1" applyBorder="1" applyAlignment="1">
      <alignment horizontal="center" vertical="top"/>
    </xf>
    <xf numFmtId="0" fontId="47" fillId="0" borderId="36" xfId="48" applyFont="1" applyFill="1" applyBorder="1" applyAlignment="1">
      <alignment vertical="top" wrapText="1"/>
    </xf>
    <xf numFmtId="0" fontId="36" fillId="0" borderId="37" xfId="48" applyFont="1" applyBorder="1" applyAlignment="1">
      <alignment horizontal="center" vertical="center"/>
    </xf>
    <xf numFmtId="4" fontId="36" fillId="0" borderId="37" xfId="48" applyNumberFormat="1" applyFont="1" applyBorder="1" applyAlignment="1">
      <alignment horizontal="right" vertical="center"/>
    </xf>
    <xf numFmtId="4" fontId="36" fillId="0" borderId="38" xfId="48" applyNumberFormat="1" applyFont="1" applyBorder="1" applyAlignment="1">
      <alignment horizontal="right" vertical="center"/>
    </xf>
    <xf numFmtId="4" fontId="37" fillId="0" borderId="23" xfId="48" applyNumberFormat="1" applyFont="1" applyBorder="1" applyAlignment="1">
      <alignment horizontal="right" vertical="center"/>
    </xf>
    <xf numFmtId="0" fontId="34" fillId="0" borderId="39" xfId="48" applyFont="1" applyBorder="1" applyAlignment="1">
      <alignment horizontal="left" vertical="center"/>
    </xf>
    <xf numFmtId="0" fontId="34" fillId="0" borderId="40" xfId="48" applyFont="1" applyBorder="1" applyAlignment="1">
      <alignment horizontal="left" vertical="center"/>
    </xf>
    <xf numFmtId="0" fontId="34" fillId="0" borderId="41" xfId="48" applyFont="1" applyBorder="1" applyAlignment="1">
      <alignment horizontal="left" vertical="center"/>
    </xf>
    <xf numFmtId="0" fontId="36" fillId="0" borderId="42" xfId="48" applyFont="1" applyBorder="1" applyAlignment="1">
      <alignment horizontal="center" vertical="center"/>
    </xf>
    <xf numFmtId="4" fontId="3" fillId="0" borderId="42" xfId="48" applyNumberFormat="1" applyFont="1" applyBorder="1" applyAlignment="1">
      <alignment vertical="center" wrapText="1"/>
    </xf>
    <xf numFmtId="0" fontId="36" fillId="0" borderId="43" xfId="48" applyFont="1" applyBorder="1" applyAlignment="1">
      <alignment horizontal="center" vertical="center"/>
    </xf>
    <xf numFmtId="4" fontId="36" fillId="0" borderId="28" xfId="48" applyNumberFormat="1" applyFont="1" applyBorder="1" applyAlignment="1">
      <alignment horizontal="right" vertical="center"/>
    </xf>
    <xf numFmtId="4" fontId="36" fillId="0" borderId="44" xfId="48" applyNumberFormat="1" applyFont="1" applyBorder="1" applyAlignment="1">
      <alignment horizontal="right" vertical="center"/>
    </xf>
    <xf numFmtId="4" fontId="36" fillId="0" borderId="42" xfId="48" applyNumberFormat="1" applyFont="1" applyBorder="1" applyAlignment="1">
      <alignment horizontal="right" vertical="center"/>
    </xf>
    <xf numFmtId="0" fontId="36" fillId="0" borderId="45" xfId="48" applyFont="1" applyBorder="1" applyAlignment="1">
      <alignment horizontal="center" vertical="center"/>
    </xf>
    <xf numFmtId="4" fontId="3" fillId="0" borderId="45" xfId="48" applyNumberFormat="1" applyFont="1" applyBorder="1" applyAlignment="1">
      <alignment vertical="center" wrapText="1"/>
    </xf>
    <xf numFmtId="0" fontId="36" fillId="0" borderId="11" xfId="48" applyFont="1" applyBorder="1" applyAlignment="1">
      <alignment horizontal="center" vertical="center"/>
    </xf>
    <xf numFmtId="4" fontId="36" fillId="0" borderId="21" xfId="48" applyNumberFormat="1" applyFont="1" applyBorder="1" applyAlignment="1">
      <alignment horizontal="right" vertical="center"/>
    </xf>
    <xf numFmtId="4" fontId="36" fillId="0" borderId="45" xfId="48" applyNumberFormat="1" applyFont="1" applyBorder="1" applyAlignment="1">
      <alignment horizontal="right" vertical="center"/>
    </xf>
    <xf numFmtId="0" fontId="36" fillId="0" borderId="46" xfId="48" applyFont="1" applyBorder="1" applyAlignment="1">
      <alignment horizontal="center" vertical="center"/>
    </xf>
    <xf numFmtId="4" fontId="3" fillId="0" borderId="46" xfId="48" applyNumberFormat="1" applyFont="1" applyBorder="1" applyAlignment="1">
      <alignment vertical="center" wrapText="1"/>
    </xf>
    <xf numFmtId="0" fontId="36" fillId="0" borderId="15" xfId="48" applyFont="1" applyBorder="1" applyAlignment="1">
      <alignment horizontal="center" vertical="center"/>
    </xf>
    <xf numFmtId="4" fontId="36" fillId="0" borderId="47" xfId="48" applyNumberFormat="1" applyFont="1" applyBorder="1" applyAlignment="1">
      <alignment horizontal="right" vertical="center"/>
    </xf>
    <xf numFmtId="4" fontId="36" fillId="0" borderId="13" xfId="48" applyNumberFormat="1" applyFont="1" applyBorder="1" applyAlignment="1">
      <alignment horizontal="right" vertical="center"/>
    </xf>
    <xf numFmtId="4" fontId="36" fillId="0" borderId="46" xfId="48" applyNumberFormat="1" applyFont="1" applyBorder="1" applyAlignment="1">
      <alignment horizontal="right" vertical="center"/>
    </xf>
    <xf numFmtId="9" fontId="36" fillId="0" borderId="15" xfId="48" applyNumberFormat="1" applyFont="1" applyBorder="1" applyAlignment="1">
      <alignment horizontal="center" vertical="center"/>
    </xf>
    <xf numFmtId="0" fontId="36" fillId="0" borderId="24" xfId="48" applyFont="1" applyBorder="1" applyAlignment="1">
      <alignment horizontal="center" vertical="center"/>
    </xf>
    <xf numFmtId="4" fontId="37" fillId="0" borderId="23" xfId="48" applyNumberFormat="1" applyFont="1" applyBorder="1" applyAlignment="1">
      <alignment vertical="center" wrapText="1"/>
    </xf>
    <xf numFmtId="0" fontId="36" fillId="0" borderId="48" xfId="48" applyFont="1" applyBorder="1" applyAlignment="1">
      <alignment horizontal="center" vertical="center"/>
    </xf>
    <xf numFmtId="4" fontId="36" fillId="0" borderId="49" xfId="48" applyNumberFormat="1" applyFont="1" applyBorder="1" applyAlignment="1">
      <alignment horizontal="right" vertical="center"/>
    </xf>
    <xf numFmtId="4" fontId="36" fillId="0" borderId="50" xfId="48" applyNumberFormat="1" applyFont="1" applyBorder="1" applyAlignment="1">
      <alignment horizontal="right" vertical="center"/>
    </xf>
    <xf numFmtId="4" fontId="34" fillId="0" borderId="23" xfId="48" applyNumberFormat="1" applyFont="1" applyBorder="1" applyAlignment="1">
      <alignment horizontal="right" vertical="center"/>
    </xf>
    <xf numFmtId="0" fontId="36" fillId="0" borderId="24" xfId="48" applyFont="1" applyBorder="1" applyAlignment="1">
      <alignment horizontal="center" vertical="top"/>
    </xf>
    <xf numFmtId="4" fontId="3" fillId="0" borderId="25" xfId="48" applyNumberFormat="1" applyFont="1" applyBorder="1" applyAlignment="1">
      <alignment vertical="center" wrapText="1"/>
    </xf>
    <xf numFmtId="0" fontId="36" fillId="0" borderId="25" xfId="48" applyFont="1" applyBorder="1" applyAlignment="1">
      <alignment horizontal="center" vertical="center"/>
    </xf>
    <xf numFmtId="4" fontId="36" fillId="0" borderId="25" xfId="48" applyNumberFormat="1" applyFont="1" applyBorder="1" applyAlignment="1">
      <alignment horizontal="right" vertical="center"/>
    </xf>
    <xf numFmtId="4" fontId="36" fillId="0" borderId="26" xfId="48" applyNumberFormat="1" applyFont="1" applyBorder="1" applyAlignment="1">
      <alignment horizontal="right" vertical="center"/>
    </xf>
    <xf numFmtId="0" fontId="36" fillId="0" borderId="27" xfId="48" applyFont="1" applyBorder="1" applyAlignment="1">
      <alignment horizontal="center" vertical="top"/>
    </xf>
    <xf numFmtId="4" fontId="3" fillId="0" borderId="28" xfId="48" applyNumberFormat="1" applyFont="1" applyBorder="1" applyAlignment="1">
      <alignment vertical="top" wrapText="1"/>
    </xf>
    <xf numFmtId="4" fontId="3" fillId="0" borderId="9" xfId="48" applyNumberFormat="1" applyFont="1" applyBorder="1" applyAlignment="1">
      <alignment vertical="top" wrapText="1"/>
    </xf>
    <xf numFmtId="0" fontId="3" fillId="0" borderId="9" xfId="48" applyFont="1" applyBorder="1" applyAlignment="1">
      <alignment vertical="top" wrapText="1"/>
    </xf>
    <xf numFmtId="0" fontId="3" fillId="0" borderId="51" xfId="48" applyFont="1" applyBorder="1" applyAlignment="1">
      <alignment horizontal="center" vertical="top"/>
    </xf>
    <xf numFmtId="0" fontId="40" fillId="0" borderId="49" xfId="48" applyFont="1" applyFill="1" applyBorder="1" applyAlignment="1">
      <alignment vertical="center" wrapText="1"/>
    </xf>
    <xf numFmtId="0" fontId="36" fillId="0" borderId="49" xfId="48" applyFont="1" applyBorder="1" applyAlignment="1">
      <alignment horizontal="center" vertical="center"/>
    </xf>
    <xf numFmtId="4" fontId="3" fillId="0" borderId="49" xfId="48" applyNumberFormat="1" applyFont="1" applyBorder="1" applyAlignment="1">
      <alignment horizontal="right" vertical="center"/>
    </xf>
    <xf numFmtId="4" fontId="34" fillId="0" borderId="52" xfId="48" applyNumberFormat="1" applyFont="1" applyBorder="1" applyAlignment="1">
      <alignment horizontal="right" vertical="center"/>
    </xf>
    <xf numFmtId="0" fontId="3" fillId="0" borderId="24" xfId="48" applyFont="1" applyBorder="1" applyAlignment="1">
      <alignment horizontal="center" vertical="top"/>
    </xf>
    <xf numFmtId="0" fontId="40" fillId="0" borderId="25" xfId="48" applyFont="1" applyFill="1" applyBorder="1" applyAlignment="1">
      <alignment vertical="center" wrapText="1"/>
    </xf>
    <xf numFmtId="4" fontId="3" fillId="0" borderId="25" xfId="48" applyNumberFormat="1" applyFont="1" applyBorder="1" applyAlignment="1">
      <alignment horizontal="right" vertical="center"/>
    </xf>
    <xf numFmtId="4" fontId="34" fillId="0" borderId="26" xfId="48" applyNumberFormat="1" applyFont="1" applyBorder="1" applyAlignment="1">
      <alignment horizontal="right" vertical="center"/>
    </xf>
    <xf numFmtId="4" fontId="3" fillId="0" borderId="9" xfId="49" applyNumberFormat="1" applyFont="1" applyBorder="1" applyAlignment="1">
      <alignment horizontal="left" vertical="top" wrapText="1"/>
    </xf>
    <xf numFmtId="4" fontId="3" fillId="0" borderId="9" xfId="17" applyNumberFormat="1" applyFont="1" applyBorder="1" applyAlignment="1">
      <alignment wrapText="1"/>
    </xf>
    <xf numFmtId="0" fontId="36" fillId="0" borderId="9" xfId="48" applyFont="1" applyBorder="1" applyAlignment="1">
      <alignment horizontal="left" vertical="top" wrapText="1"/>
    </xf>
    <xf numFmtId="0" fontId="36" fillId="0" borderId="32" xfId="48" applyFont="1" applyBorder="1" applyAlignment="1">
      <alignment horizontal="center" vertical="top"/>
    </xf>
    <xf numFmtId="4" fontId="3" fillId="0" borderId="47" xfId="48" applyNumberFormat="1" applyFont="1" applyBorder="1" applyAlignment="1">
      <alignment vertical="top" wrapText="1"/>
    </xf>
    <xf numFmtId="0" fontId="36" fillId="0" borderId="47" xfId="48" applyFont="1" applyBorder="1" applyAlignment="1">
      <alignment horizontal="center"/>
    </xf>
    <xf numFmtId="4" fontId="36" fillId="0" borderId="47" xfId="48" applyNumberFormat="1" applyFont="1" applyBorder="1" applyAlignment="1">
      <alignment horizontal="right"/>
    </xf>
    <xf numFmtId="4" fontId="36" fillId="0" borderId="53" xfId="48" applyNumberFormat="1" applyFont="1" applyBorder="1" applyAlignment="1">
      <alignment horizontal="right"/>
    </xf>
    <xf numFmtId="4" fontId="3" fillId="0" borderId="9" xfId="48" applyNumberFormat="1" applyFont="1" applyBorder="1" applyAlignment="1">
      <alignment wrapText="1"/>
    </xf>
    <xf numFmtId="4" fontId="3" fillId="0" borderId="9" xfId="48" applyNumberFormat="1" applyFont="1" applyBorder="1" applyAlignment="1"/>
    <xf numFmtId="49" fontId="3" fillId="0" borderId="9" xfId="48" applyNumberFormat="1" applyFont="1" applyBorder="1" applyAlignment="1"/>
    <xf numFmtId="0" fontId="3" fillId="0" borderId="54" xfId="48" applyFont="1" applyBorder="1" applyAlignment="1">
      <alignment horizontal="center" vertical="top"/>
    </xf>
    <xf numFmtId="0" fontId="36" fillId="0" borderId="51" xfId="48" applyFont="1" applyBorder="1" applyAlignment="1">
      <alignment horizontal="center" vertical="top"/>
    </xf>
    <xf numFmtId="4" fontId="3" fillId="0" borderId="9" xfId="50" applyNumberFormat="1" applyFont="1" applyBorder="1" applyAlignment="1">
      <alignment vertical="top" wrapText="1"/>
    </xf>
    <xf numFmtId="0" fontId="3" fillId="0" borderId="9" xfId="17" applyNumberFormat="1" applyFont="1" applyBorder="1" applyAlignment="1">
      <alignment vertical="top" wrapText="1"/>
    </xf>
    <xf numFmtId="4" fontId="3" fillId="0" borderId="9" xfId="17" applyNumberFormat="1" applyFont="1" applyBorder="1" applyAlignment="1">
      <alignment vertical="top" wrapText="1"/>
    </xf>
    <xf numFmtId="4" fontId="3" fillId="0" borderId="9" xfId="17" applyNumberFormat="1" applyFont="1" applyBorder="1" applyAlignment="1">
      <alignment vertical="top"/>
    </xf>
    <xf numFmtId="0" fontId="3" fillId="0" borderId="9" xfId="48" applyFont="1" applyBorder="1" applyAlignment="1">
      <alignment horizontal="left" vertical="top" wrapText="1"/>
    </xf>
    <xf numFmtId="4" fontId="3" fillId="0" borderId="9" xfId="48" applyNumberFormat="1" applyFont="1" applyBorder="1" applyAlignment="1">
      <alignment vertical="top"/>
    </xf>
    <xf numFmtId="0" fontId="36" fillId="0" borderId="39" xfId="48" applyFont="1" applyBorder="1" applyAlignment="1">
      <alignment horizontal="center" vertical="top"/>
    </xf>
    <xf numFmtId="4" fontId="3" fillId="0" borderId="55" xfId="48" applyNumberFormat="1" applyFont="1" applyFill="1" applyBorder="1" applyAlignment="1" applyProtection="1">
      <alignment vertical="top" wrapText="1"/>
    </xf>
    <xf numFmtId="0" fontId="36" fillId="0" borderId="56" xfId="48" applyFont="1" applyBorder="1" applyAlignment="1">
      <alignment horizontal="center" vertical="top"/>
    </xf>
    <xf numFmtId="4" fontId="3" fillId="0" borderId="9" xfId="48" applyNumberFormat="1" applyFont="1" applyFill="1" applyBorder="1" applyAlignment="1" applyProtection="1">
      <alignment vertical="top" wrapText="1"/>
    </xf>
    <xf numFmtId="4" fontId="3" fillId="0" borderId="9" xfId="48" applyNumberFormat="1" applyFont="1" applyFill="1" applyBorder="1" applyAlignment="1" applyProtection="1">
      <alignment vertical="top"/>
    </xf>
    <xf numFmtId="0" fontId="36" fillId="0" borderId="54" xfId="48" applyFont="1" applyBorder="1" applyAlignment="1">
      <alignment horizontal="center" vertical="top"/>
    </xf>
    <xf numFmtId="4" fontId="3" fillId="0" borderId="9" xfId="48" applyNumberFormat="1" applyFont="1" applyBorder="1" applyAlignment="1" applyProtection="1">
      <alignment vertical="top" wrapText="1"/>
    </xf>
    <xf numFmtId="0" fontId="36" fillId="0" borderId="59" xfId="48" applyFont="1" applyBorder="1" applyAlignment="1">
      <alignment horizontal="center" vertical="top"/>
    </xf>
    <xf numFmtId="0" fontId="54" fillId="0" borderId="9" xfId="48" applyFont="1" applyFill="1" applyBorder="1" applyAlignment="1">
      <alignment vertical="top" wrapText="1"/>
    </xf>
    <xf numFmtId="0" fontId="3" fillId="0" borderId="56" xfId="48" applyFont="1" applyBorder="1" applyAlignment="1">
      <alignment horizontal="center" vertical="top"/>
    </xf>
    <xf numFmtId="4" fontId="3" fillId="0" borderId="47" xfId="48" applyNumberFormat="1" applyFont="1" applyFill="1" applyBorder="1" applyAlignment="1" applyProtection="1">
      <alignment vertical="top" wrapText="1"/>
    </xf>
    <xf numFmtId="0" fontId="3" fillId="0" borderId="47" xfId="48" applyFont="1" applyBorder="1" applyAlignment="1">
      <alignment horizontal="center"/>
    </xf>
    <xf numFmtId="4" fontId="3" fillId="0" borderId="47" xfId="48" applyNumberFormat="1" applyFont="1" applyBorder="1" applyAlignment="1">
      <alignment horizontal="right"/>
    </xf>
    <xf numFmtId="0" fontId="36" fillId="0" borderId="60" xfId="48" applyFont="1" applyBorder="1" applyAlignment="1">
      <alignment horizontal="center" vertical="top"/>
    </xf>
    <xf numFmtId="4" fontId="3" fillId="0" borderId="61" xfId="48" applyNumberFormat="1" applyFont="1" applyFill="1" applyBorder="1" applyAlignment="1" applyProtection="1">
      <alignment vertical="top" wrapText="1"/>
    </xf>
    <xf numFmtId="0" fontId="36" fillId="0" borderId="61" xfId="48" applyFont="1" applyBorder="1" applyAlignment="1">
      <alignment horizontal="center"/>
    </xf>
    <xf numFmtId="4" fontId="36" fillId="0" borderId="61" xfId="48" applyNumberFormat="1" applyFont="1" applyBorder="1" applyAlignment="1">
      <alignment horizontal="right"/>
    </xf>
    <xf numFmtId="4" fontId="36" fillId="0" borderId="62" xfId="48" applyNumberFormat="1" applyFont="1" applyBorder="1" applyAlignment="1">
      <alignment horizontal="right"/>
    </xf>
    <xf numFmtId="0" fontId="34" fillId="0" borderId="24" xfId="48" applyFont="1" applyBorder="1" applyAlignment="1">
      <alignment horizontal="center"/>
    </xf>
    <xf numFmtId="0" fontId="34" fillId="0" borderId="25" xfId="48" applyFont="1" applyBorder="1" applyAlignment="1">
      <alignment horizontal="center"/>
    </xf>
    <xf numFmtId="0" fontId="34" fillId="0" borderId="26" xfId="48" applyFont="1" applyBorder="1" applyAlignment="1">
      <alignment horizontal="center"/>
    </xf>
    <xf numFmtId="4" fontId="1" fillId="0" borderId="0" xfId="48" applyNumberFormat="1"/>
    <xf numFmtId="0" fontId="1" fillId="0" borderId="0" xfId="48" applyFont="1" applyBorder="1" applyAlignment="1">
      <alignment horizontal="center"/>
    </xf>
    <xf numFmtId="0" fontId="1" fillId="0" borderId="0" xfId="48" applyFont="1" applyBorder="1" applyAlignment="1">
      <alignment horizontal="left"/>
    </xf>
    <xf numFmtId="0" fontId="1" fillId="0" borderId="0" xfId="48" applyFont="1" applyBorder="1" applyAlignment="1">
      <alignment horizontal="center" vertical="center"/>
    </xf>
    <xf numFmtId="0" fontId="1" fillId="0" borderId="0" xfId="48" applyFont="1" applyBorder="1" applyAlignment="1">
      <alignment horizontal="right" vertical="center"/>
    </xf>
    <xf numFmtId="0" fontId="3" fillId="0" borderId="0" xfId="0" applyFont="1" applyAlignment="1">
      <alignment horizontal="center" vertical="center"/>
    </xf>
    <xf numFmtId="0" fontId="37" fillId="0" borderId="0" xfId="0" applyFont="1"/>
    <xf numFmtId="0" fontId="3" fillId="0" borderId="0" xfId="0" applyFont="1"/>
    <xf numFmtId="4" fontId="37" fillId="0" borderId="0" xfId="0" applyNumberFormat="1" applyFont="1"/>
    <xf numFmtId="0" fontId="37" fillId="0" borderId="0" xfId="0" applyFont="1" applyAlignment="1">
      <alignment vertical="center"/>
    </xf>
    <xf numFmtId="0" fontId="3" fillId="0" borderId="0" xfId="0" applyFont="1" applyAlignment="1">
      <alignment horizontal="center"/>
    </xf>
    <xf numFmtId="0" fontId="37" fillId="0" borderId="0" xfId="0" applyFont="1" applyBorder="1" applyAlignment="1">
      <alignment horizontal="left" wrapText="1"/>
    </xf>
    <xf numFmtId="4" fontId="37" fillId="0" borderId="0" xfId="43" applyNumberFormat="1" applyFont="1"/>
    <xf numFmtId="4" fontId="3" fillId="0" borderId="0" xfId="43" applyNumberFormat="1" applyFont="1"/>
    <xf numFmtId="4" fontId="37" fillId="0" borderId="0" xfId="0" applyNumberFormat="1" applyFont="1" applyBorder="1" applyAlignment="1">
      <alignment vertical="center" wrapText="1"/>
    </xf>
    <xf numFmtId="0" fontId="3" fillId="0" borderId="19" xfId="0" applyFont="1" applyBorder="1" applyAlignment="1">
      <alignment horizontal="center"/>
    </xf>
    <xf numFmtId="0" fontId="37" fillId="0" borderId="19" xfId="0" applyFont="1" applyBorder="1"/>
    <xf numFmtId="4" fontId="37" fillId="0" borderId="19" xfId="0" applyNumberFormat="1" applyFont="1" applyBorder="1" applyAlignment="1">
      <alignment vertical="center" wrapText="1"/>
    </xf>
    <xf numFmtId="4" fontId="37" fillId="0" borderId="19" xfId="43" applyNumberFormat="1" applyFont="1" applyBorder="1"/>
    <xf numFmtId="0" fontId="52" fillId="0" borderId="0" xfId="0" applyFont="1" applyAlignment="1">
      <alignment horizontal="center" vertical="center"/>
    </xf>
    <xf numFmtId="0" fontId="56" fillId="0" borderId="0" xfId="0" applyFont="1"/>
    <xf numFmtId="0" fontId="52" fillId="0" borderId="0" xfId="0" applyFont="1"/>
    <xf numFmtId="0" fontId="57" fillId="0" borderId="0" xfId="0" applyFont="1" applyBorder="1" applyAlignment="1">
      <alignment horizontal="right" vertical="center"/>
    </xf>
    <xf numFmtId="0" fontId="56" fillId="0" borderId="0" xfId="0" applyFont="1" applyAlignment="1">
      <alignment vertical="center"/>
    </xf>
    <xf numFmtId="4" fontId="56" fillId="0" borderId="0" xfId="0" applyNumberFormat="1" applyFont="1"/>
    <xf numFmtId="0" fontId="24" fillId="0" borderId="0" xfId="10" applyFont="1" applyBorder="1"/>
    <xf numFmtId="0" fontId="5" fillId="0" borderId="0" xfId="10" applyFont="1" applyBorder="1"/>
    <xf numFmtId="4" fontId="58" fillId="0" borderId="0" xfId="0" applyNumberFormat="1" applyFont="1" applyBorder="1" applyAlignment="1">
      <alignment vertical="center" wrapText="1"/>
    </xf>
    <xf numFmtId="0" fontId="3" fillId="0" borderId="19" xfId="0" applyFont="1" applyBorder="1" applyAlignment="1">
      <alignment horizontal="center" vertical="center"/>
    </xf>
    <xf numFmtId="0" fontId="37" fillId="0" borderId="19" xfId="0" applyFont="1" applyBorder="1" applyAlignment="1">
      <alignment vertical="center"/>
    </xf>
    <xf numFmtId="0" fontId="3" fillId="0" borderId="19" xfId="0" applyFont="1" applyBorder="1"/>
    <xf numFmtId="4" fontId="37" fillId="0" borderId="19" xfId="0" applyNumberFormat="1" applyFont="1" applyBorder="1"/>
    <xf numFmtId="0" fontId="52" fillId="0" borderId="0" xfId="0" applyFont="1" applyBorder="1" applyAlignment="1">
      <alignment horizontal="center" vertical="center"/>
    </xf>
    <xf numFmtId="0" fontId="56" fillId="0" borderId="0" xfId="0" applyFont="1" applyBorder="1" applyAlignment="1">
      <alignment vertical="center"/>
    </xf>
    <xf numFmtId="0" fontId="52" fillId="0" borderId="0" xfId="0" applyFont="1" applyBorder="1"/>
    <xf numFmtId="4" fontId="56" fillId="0" borderId="0" xfId="0" applyNumberFormat="1" applyFont="1" applyBorder="1"/>
    <xf numFmtId="0" fontId="2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center" vertical="center"/>
    </xf>
    <xf numFmtId="0" fontId="37" fillId="0" borderId="0" xfId="0" applyFont="1" applyBorder="1" applyAlignment="1">
      <alignment vertical="center"/>
    </xf>
    <xf numFmtId="4" fontId="37" fillId="0" borderId="0" xfId="0" applyNumberFormat="1" applyFont="1" applyBorder="1"/>
    <xf numFmtId="0" fontId="24" fillId="0" borderId="0" xfId="0" applyFont="1" applyBorder="1"/>
    <xf numFmtId="0" fontId="5" fillId="0" borderId="0" xfId="0" applyFont="1" applyBorder="1" applyAlignment="1">
      <alignment vertical="center"/>
    </xf>
    <xf numFmtId="0" fontId="58" fillId="0" borderId="0" xfId="0" applyFont="1" applyBorder="1"/>
    <xf numFmtId="4" fontId="5" fillId="0" borderId="0" xfId="0" applyNumberFormat="1" applyFont="1" applyBorder="1"/>
    <xf numFmtId="0" fontId="5" fillId="0" borderId="0" xfId="0" applyFont="1" applyBorder="1"/>
    <xf numFmtId="4" fontId="5" fillId="0" borderId="0" xfId="43" applyNumberFormat="1" applyFont="1" applyBorder="1"/>
    <xf numFmtId="4" fontId="5" fillId="0" borderId="0" xfId="10" applyNumberFormat="1" applyFont="1" applyBorder="1"/>
    <xf numFmtId="4" fontId="37" fillId="0" borderId="0" xfId="43" applyNumberFormat="1" applyFont="1" applyBorder="1"/>
    <xf numFmtId="0" fontId="58" fillId="0" borderId="0" xfId="0" applyFont="1" applyBorder="1" applyAlignment="1">
      <alignment horizontal="left" vertical="center"/>
    </xf>
    <xf numFmtId="0" fontId="55" fillId="0" borderId="0" xfId="0" applyFont="1" applyBorder="1" applyAlignment="1">
      <alignment horizontal="left"/>
    </xf>
    <xf numFmtId="0" fontId="57" fillId="0" borderId="0" xfId="0" applyFont="1" applyBorder="1" applyAlignment="1">
      <alignment horizontal="left" vertical="center"/>
    </xf>
    <xf numFmtId="0" fontId="28" fillId="0" borderId="0" xfId="0" applyFont="1" applyBorder="1" applyAlignment="1">
      <alignment horizontal="left" vertical="center"/>
    </xf>
    <xf numFmtId="0" fontId="57" fillId="0" borderId="0" xfId="0" applyFont="1" applyBorder="1" applyAlignment="1">
      <alignment horizontal="left" vertical="top"/>
    </xf>
    <xf numFmtId="0" fontId="5" fillId="0" borderId="19" xfId="0" applyFont="1" applyBorder="1" applyAlignment="1">
      <alignment vertical="center"/>
    </xf>
    <xf numFmtId="0" fontId="58" fillId="0" borderId="19" xfId="0" applyFont="1" applyBorder="1"/>
    <xf numFmtId="4" fontId="5" fillId="0" borderId="19" xfId="10" applyNumberFormat="1" applyFont="1" applyBorder="1"/>
    <xf numFmtId="0" fontId="34" fillId="0" borderId="24" xfId="48" applyFont="1" applyBorder="1" applyAlignment="1">
      <alignment horizontal="left" vertical="center"/>
    </xf>
    <xf numFmtId="0" fontId="34" fillId="0" borderId="25" xfId="48" applyFont="1" applyBorder="1" applyAlignment="1">
      <alignment horizontal="left" vertical="center"/>
    </xf>
    <xf numFmtId="0" fontId="36" fillId="0" borderId="32" xfId="48" applyFont="1" applyBorder="1" applyAlignment="1">
      <alignment horizontal="center" vertical="top"/>
    </xf>
    <xf numFmtId="0" fontId="36" fillId="0" borderId="33" xfId="48" applyFont="1" applyBorder="1" applyAlignment="1">
      <alignment horizontal="center" vertical="top"/>
    </xf>
    <xf numFmtId="0" fontId="36" fillId="0" borderId="34" xfId="48" applyFont="1" applyBorder="1" applyAlignment="1">
      <alignment horizontal="center" vertical="top"/>
    </xf>
    <xf numFmtId="0" fontId="34" fillId="0" borderId="24" xfId="48" applyFont="1" applyBorder="1" applyAlignment="1">
      <alignment horizontal="center"/>
    </xf>
    <xf numFmtId="0" fontId="34" fillId="0" borderId="25" xfId="48" applyFont="1" applyBorder="1" applyAlignment="1">
      <alignment horizontal="center"/>
    </xf>
    <xf numFmtId="0" fontId="34" fillId="0" borderId="26" xfId="48" applyFont="1" applyBorder="1" applyAlignment="1">
      <alignment horizontal="center"/>
    </xf>
    <xf numFmtId="0" fontId="36" fillId="0" borderId="30" xfId="48" applyFont="1" applyBorder="1" applyAlignment="1">
      <alignment horizontal="center" vertical="top"/>
    </xf>
    <xf numFmtId="0" fontId="34" fillId="0" borderId="26" xfId="48" applyFont="1" applyBorder="1" applyAlignment="1">
      <alignment horizontal="left" vertical="center"/>
    </xf>
    <xf numFmtId="0" fontId="3" fillId="0" borderId="30" xfId="48" applyFont="1" applyBorder="1" applyAlignment="1">
      <alignment horizontal="center" vertical="top"/>
    </xf>
    <xf numFmtId="0" fontId="36" fillId="0" borderId="57" xfId="48" applyFont="1" applyBorder="1" applyAlignment="1">
      <alignment horizontal="center" vertical="top"/>
    </xf>
    <xf numFmtId="0" fontId="36" fillId="0" borderId="56" xfId="48" applyFont="1" applyBorder="1" applyAlignment="1">
      <alignment horizontal="center" vertical="top"/>
    </xf>
    <xf numFmtId="0" fontId="36" fillId="0" borderId="58" xfId="48" applyFont="1" applyBorder="1" applyAlignment="1">
      <alignment horizontal="center" vertical="top"/>
    </xf>
    <xf numFmtId="0" fontId="5" fillId="15" borderId="21" xfId="0" applyFont="1" applyFill="1" applyBorder="1" applyAlignment="1" applyProtection="1">
      <alignment horizontal="center" vertical="top"/>
      <protection locked="0"/>
    </xf>
    <xf numFmtId="0" fontId="5" fillId="15" borderId="22" xfId="0" applyFont="1" applyFill="1" applyBorder="1" applyAlignment="1" applyProtection="1">
      <alignment horizontal="center" vertical="top"/>
      <protection locked="0"/>
    </xf>
    <xf numFmtId="0" fontId="5" fillId="15" borderId="11" xfId="0" applyFont="1" applyFill="1" applyBorder="1" applyAlignment="1" applyProtection="1">
      <alignment horizontal="center" vertical="top"/>
      <protection locked="0"/>
    </xf>
    <xf numFmtId="0" fontId="5" fillId="16" borderId="21" xfId="0" applyFont="1" applyFill="1" applyBorder="1" applyAlignment="1" applyProtection="1">
      <alignment horizontal="center" vertical="top"/>
      <protection locked="0"/>
    </xf>
    <xf numFmtId="0" fontId="5" fillId="16" borderId="22" xfId="0" applyFont="1" applyFill="1" applyBorder="1" applyAlignment="1" applyProtection="1">
      <alignment horizontal="center" vertical="top"/>
      <protection locked="0"/>
    </xf>
    <xf numFmtId="0" fontId="5" fillId="16" borderId="11" xfId="0" applyFont="1" applyFill="1" applyBorder="1" applyAlignment="1" applyProtection="1">
      <alignment horizontal="center" vertical="top"/>
      <protection locked="0"/>
    </xf>
  </cellXfs>
  <cellStyles count="51">
    <cellStyle name="Accent1" xfId="20"/>
    <cellStyle name="Accent2" xfId="21"/>
    <cellStyle name="Accent3" xfId="22"/>
    <cellStyle name="Accent4" xfId="23"/>
    <cellStyle name="Accent5" xfId="24"/>
    <cellStyle name="Accent6" xfId="25"/>
    <cellStyle name="Alec1" xfId="44"/>
    <cellStyle name="Bad" xfId="26"/>
    <cellStyle name="Calculation" xfId="27"/>
    <cellStyle name="Check Cell" xfId="28"/>
    <cellStyle name="Explanatory Text" xfId="29"/>
    <cellStyle name="Heading 1" xfId="30"/>
    <cellStyle name="Heading 2" xfId="31"/>
    <cellStyle name="Heading 3" xfId="32"/>
    <cellStyle name="Heading 4" xfId="33"/>
    <cellStyle name="Input" xfId="34"/>
    <cellStyle name="Linked Cell" xfId="35"/>
    <cellStyle name="Navadno" xfId="0" builtinId="0"/>
    <cellStyle name="Navadno 11" xfId="1"/>
    <cellStyle name="Navadno 12" xfId="2"/>
    <cellStyle name="Navadno 13" xfId="3"/>
    <cellStyle name="Navadno 14" xfId="4"/>
    <cellStyle name="Navadno 15" xfId="5"/>
    <cellStyle name="Navadno 16" xfId="6"/>
    <cellStyle name="Navadno 17" xfId="7"/>
    <cellStyle name="Navadno 18" xfId="8"/>
    <cellStyle name="Navadno 19" xfId="9"/>
    <cellStyle name="Navadno 2" xfId="10"/>
    <cellStyle name="Navadno 2 2" xfId="39"/>
    <cellStyle name="Navadno 25" xfId="11"/>
    <cellStyle name="Navadno 3" xfId="18"/>
    <cellStyle name="Navadno 37" xfId="12"/>
    <cellStyle name="Navadno 4" xfId="13"/>
    <cellStyle name="Navadno 42" xfId="14"/>
    <cellStyle name="Navadno 5" xfId="45"/>
    <cellStyle name="Navadno 6" xfId="15"/>
    <cellStyle name="Navadno 7" xfId="46"/>
    <cellStyle name="Navadno 8" xfId="16"/>
    <cellStyle name="Navadno 9" xfId="48"/>
    <cellStyle name="Navadno_449-99" xfId="50"/>
    <cellStyle name="Neutral" xfId="36"/>
    <cellStyle name="Normal 6" xfId="49"/>
    <cellStyle name="Normal_kanal S1" xfId="17"/>
    <cellStyle name="Note" xfId="37"/>
    <cellStyle name="Odstotek 2" xfId="19"/>
    <cellStyle name="Odstotek 3" xfId="47"/>
    <cellStyle name="Total" xfId="38"/>
    <cellStyle name="Valuta" xfId="43" builtinId="4"/>
    <cellStyle name="Valuta 2" xfId="40"/>
    <cellStyle name="Vejica 2" xfId="41"/>
    <cellStyle name="Vejica 3" xfId="42"/>
  </cellStyles>
  <dxfs count="1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G48"/>
  <sheetViews>
    <sheetView tabSelected="1" view="pageBreakPreview" zoomScaleNormal="100" zoomScaleSheetLayoutView="100" workbookViewId="0">
      <selection activeCell="E46" sqref="E46"/>
    </sheetView>
  </sheetViews>
  <sheetFormatPr defaultColWidth="8.85546875" defaultRowHeight="12.75" x14ac:dyDescent="0.2"/>
  <cols>
    <col min="1" max="1" width="8.85546875" style="372"/>
    <col min="2" max="2" width="4.140625" style="372" bestFit="1" customWidth="1"/>
    <col min="3" max="3" width="31.28515625" style="372" customWidth="1"/>
    <col min="4" max="4" width="40.85546875" style="372" customWidth="1"/>
    <col min="5" max="5" width="13.140625" style="372" customWidth="1"/>
    <col min="6" max="6" width="3" style="372" customWidth="1"/>
    <col min="7" max="7" width="10.140625" style="372" bestFit="1" customWidth="1"/>
    <col min="8" max="16384" width="8.85546875" style="372"/>
  </cols>
  <sheetData>
    <row r="2" spans="2:6" ht="15" x14ac:dyDescent="0.25">
      <c r="B2" s="384"/>
      <c r="C2" s="385" t="s">
        <v>230</v>
      </c>
      <c r="D2" s="386"/>
      <c r="E2" s="416" t="s">
        <v>372</v>
      </c>
      <c r="F2" s="387"/>
    </row>
    <row r="4" spans="2:6" x14ac:dyDescent="0.2">
      <c r="B4" s="375" t="s">
        <v>27</v>
      </c>
      <c r="C4" s="376" t="s">
        <v>56</v>
      </c>
      <c r="E4" s="377">
        <f>+'Rekapitukacija vodovod'!D11</f>
        <v>0</v>
      </c>
      <c r="F4" s="377"/>
    </row>
    <row r="5" spans="2:6" x14ac:dyDescent="0.2">
      <c r="B5" s="375"/>
      <c r="C5" s="376"/>
      <c r="E5" s="378"/>
      <c r="F5" s="378"/>
    </row>
    <row r="6" spans="2:6" x14ac:dyDescent="0.2">
      <c r="B6" s="375" t="s">
        <v>28</v>
      </c>
      <c r="C6" s="371" t="s">
        <v>172</v>
      </c>
      <c r="D6" s="379"/>
      <c r="E6" s="377">
        <f>+'Rekapitukacija vodovod'!D17</f>
        <v>0</v>
      </c>
      <c r="F6" s="377"/>
    </row>
    <row r="7" spans="2:6" x14ac:dyDescent="0.2">
      <c r="B7" s="375"/>
      <c r="C7" s="371"/>
      <c r="D7" s="379"/>
      <c r="E7" s="377"/>
      <c r="F7" s="377"/>
    </row>
    <row r="8" spans="2:6" x14ac:dyDescent="0.2">
      <c r="B8" s="375" t="s">
        <v>28</v>
      </c>
      <c r="C8" s="371" t="s">
        <v>173</v>
      </c>
      <c r="D8" s="379"/>
      <c r="E8" s="377">
        <f>+'Rekapitukacija vodovod'!D28</f>
        <v>0</v>
      </c>
      <c r="F8" s="377"/>
    </row>
    <row r="9" spans="2:6" x14ac:dyDescent="0.2">
      <c r="B9" s="370"/>
      <c r="C9" s="371"/>
    </row>
    <row r="10" spans="2:6" x14ac:dyDescent="0.2">
      <c r="B10" s="380" t="s">
        <v>29</v>
      </c>
      <c r="C10" s="381" t="s">
        <v>114</v>
      </c>
      <c r="D10" s="382"/>
      <c r="E10" s="383">
        <f>+'Rekapitukacija vodovod'!D23</f>
        <v>0</v>
      </c>
      <c r="F10" s="413"/>
    </row>
    <row r="11" spans="2:6" x14ac:dyDescent="0.2">
      <c r="B11" s="375"/>
      <c r="C11" s="371"/>
      <c r="D11" s="379"/>
      <c r="E11" s="377"/>
      <c r="F11" s="377"/>
    </row>
    <row r="12" spans="2:6" ht="15" x14ac:dyDescent="0.25">
      <c r="B12" s="384"/>
      <c r="C12" s="388" t="s">
        <v>366</v>
      </c>
      <c r="D12" s="386"/>
      <c r="E12" s="389">
        <f>SUM(E4:E11)</f>
        <v>0</v>
      </c>
      <c r="F12" s="389"/>
    </row>
    <row r="13" spans="2:6" x14ac:dyDescent="0.2">
      <c r="B13" s="370"/>
      <c r="C13" s="374"/>
      <c r="E13" s="373"/>
      <c r="F13" s="373"/>
    </row>
    <row r="14" spans="2:6" x14ac:dyDescent="0.2">
      <c r="B14" s="370"/>
      <c r="C14" s="371"/>
      <c r="D14" s="379"/>
      <c r="E14" s="377"/>
      <c r="F14" s="377"/>
    </row>
    <row r="15" spans="2:6" ht="15" x14ac:dyDescent="0.2">
      <c r="B15" s="384"/>
      <c r="C15" s="388" t="s">
        <v>368</v>
      </c>
      <c r="D15" s="386"/>
      <c r="E15" s="418" t="s">
        <v>372</v>
      </c>
      <c r="F15" s="387"/>
    </row>
    <row r="16" spans="2:6" x14ac:dyDescent="0.2">
      <c r="B16" s="370"/>
      <c r="C16" s="374"/>
      <c r="E16" s="373"/>
      <c r="F16" s="373"/>
    </row>
    <row r="17" spans="2:6" x14ac:dyDescent="0.2">
      <c r="B17" s="370" t="s">
        <v>27</v>
      </c>
      <c r="C17" s="374" t="s">
        <v>56</v>
      </c>
      <c r="E17" s="373">
        <f>+'Rekapitukacija kanalizacija'!D6</f>
        <v>0</v>
      </c>
      <c r="F17" s="373"/>
    </row>
    <row r="18" spans="2:6" x14ac:dyDescent="0.2">
      <c r="B18" s="370"/>
      <c r="C18" s="374"/>
      <c r="E18" s="373"/>
      <c r="F18" s="373"/>
    </row>
    <row r="19" spans="2:6" x14ac:dyDescent="0.2">
      <c r="B19" s="370" t="s">
        <v>28</v>
      </c>
      <c r="C19" s="374" t="s">
        <v>235</v>
      </c>
      <c r="E19" s="373">
        <f>+'Rekapitukacija kanalizacija'!D13</f>
        <v>0</v>
      </c>
      <c r="F19" s="373"/>
    </row>
    <row r="20" spans="2:6" x14ac:dyDescent="0.2">
      <c r="B20" s="370"/>
      <c r="C20" s="374"/>
      <c r="E20" s="373"/>
      <c r="F20" s="373"/>
    </row>
    <row r="21" spans="2:6" x14ac:dyDescent="0.2">
      <c r="B21" s="370" t="s">
        <v>29</v>
      </c>
      <c r="C21" s="374" t="s">
        <v>240</v>
      </c>
      <c r="E21" s="373">
        <f>+'Rekapitukacija kanalizacija'!D20</f>
        <v>0</v>
      </c>
      <c r="F21" s="373"/>
    </row>
    <row r="22" spans="2:6" x14ac:dyDescent="0.2">
      <c r="B22" s="370"/>
      <c r="C22" s="374"/>
      <c r="E22" s="373"/>
      <c r="F22" s="373"/>
    </row>
    <row r="23" spans="2:6" x14ac:dyDescent="0.2">
      <c r="B23" s="370" t="s">
        <v>37</v>
      </c>
      <c r="C23" s="374" t="s">
        <v>242</v>
      </c>
      <c r="E23" s="373">
        <f>+'Rekapitukacija kanalizacija'!D27</f>
        <v>0</v>
      </c>
      <c r="F23" s="373"/>
    </row>
    <row r="24" spans="2:6" x14ac:dyDescent="0.2">
      <c r="B24" s="370"/>
      <c r="C24" s="374"/>
      <c r="E24" s="373"/>
      <c r="F24" s="373"/>
    </row>
    <row r="25" spans="2:6" x14ac:dyDescent="0.2">
      <c r="B25" s="370" t="s">
        <v>244</v>
      </c>
      <c r="C25" s="374" t="s">
        <v>245</v>
      </c>
      <c r="E25" s="373">
        <f>+'Rekapitukacija kanalizacija'!D34</f>
        <v>0</v>
      </c>
      <c r="F25" s="373"/>
    </row>
    <row r="26" spans="2:6" x14ac:dyDescent="0.2">
      <c r="B26" s="370"/>
      <c r="C26" s="374"/>
      <c r="E26" s="373"/>
      <c r="F26" s="373"/>
    </row>
    <row r="27" spans="2:6" x14ac:dyDescent="0.2">
      <c r="B27" s="370" t="s">
        <v>247</v>
      </c>
      <c r="C27" s="374" t="s">
        <v>248</v>
      </c>
      <c r="E27" s="373">
        <f>+'Rekapitukacija kanalizacija'!D41</f>
        <v>0</v>
      </c>
      <c r="F27" s="373"/>
    </row>
    <row r="28" spans="2:6" x14ac:dyDescent="0.2">
      <c r="B28" s="370"/>
      <c r="C28" s="374"/>
      <c r="E28" s="373"/>
      <c r="F28" s="373"/>
    </row>
    <row r="29" spans="2:6" x14ac:dyDescent="0.2">
      <c r="B29" s="370" t="s">
        <v>250</v>
      </c>
      <c r="C29" s="374" t="s">
        <v>251</v>
      </c>
      <c r="E29" s="373">
        <f>+'Rekapitukacija kanalizacija'!D48</f>
        <v>0</v>
      </c>
      <c r="F29" s="373"/>
    </row>
    <row r="30" spans="2:6" x14ac:dyDescent="0.2">
      <c r="B30" s="370"/>
      <c r="C30" s="374"/>
      <c r="E30" s="373"/>
      <c r="F30" s="373"/>
    </row>
    <row r="31" spans="2:6" x14ac:dyDescent="0.2">
      <c r="B31" s="370" t="s">
        <v>253</v>
      </c>
      <c r="C31" s="374" t="s">
        <v>254</v>
      </c>
      <c r="E31" s="373">
        <f>+'Rekapitukacija kanalizacija'!D55</f>
        <v>0</v>
      </c>
      <c r="F31" s="373"/>
    </row>
    <row r="32" spans="2:6" x14ac:dyDescent="0.2">
      <c r="B32" s="370"/>
      <c r="C32" s="374"/>
      <c r="E32" s="373"/>
      <c r="F32" s="373"/>
    </row>
    <row r="33" spans="2:7" x14ac:dyDescent="0.2">
      <c r="B33" s="393" t="s">
        <v>256</v>
      </c>
      <c r="C33" s="394" t="s">
        <v>257</v>
      </c>
      <c r="D33" s="395"/>
      <c r="E33" s="396">
        <f>+'Rekapitukacija kanalizacija'!D62</f>
        <v>0</v>
      </c>
      <c r="F33" s="405"/>
    </row>
    <row r="34" spans="2:7" x14ac:dyDescent="0.2">
      <c r="B34" s="370"/>
      <c r="C34" s="374"/>
      <c r="E34" s="373"/>
      <c r="F34" s="373"/>
    </row>
    <row r="35" spans="2:7" ht="15" x14ac:dyDescent="0.25">
      <c r="B35" s="397"/>
      <c r="C35" s="398" t="s">
        <v>367</v>
      </c>
      <c r="D35" s="399"/>
      <c r="E35" s="400">
        <f>SUM(E17:E34)</f>
        <v>0</v>
      </c>
      <c r="F35" s="400"/>
    </row>
    <row r="36" spans="2:7" ht="15" x14ac:dyDescent="0.25">
      <c r="B36" s="397"/>
      <c r="C36" s="398"/>
      <c r="D36" s="399"/>
      <c r="E36" s="400"/>
      <c r="F36" s="400"/>
      <c r="G36" s="402"/>
    </row>
    <row r="37" spans="2:7" x14ac:dyDescent="0.2">
      <c r="B37" s="403"/>
      <c r="C37" s="404"/>
      <c r="D37" s="402"/>
      <c r="E37" s="405"/>
      <c r="F37" s="405"/>
      <c r="G37" s="402"/>
    </row>
    <row r="38" spans="2:7" ht="15.75" x14ac:dyDescent="0.25">
      <c r="B38" s="390"/>
      <c r="C38" s="391" t="s">
        <v>373</v>
      </c>
      <c r="D38" s="390"/>
      <c r="E38" s="417" t="s">
        <v>372</v>
      </c>
      <c r="F38" s="401"/>
      <c r="G38" s="402"/>
    </row>
    <row r="39" spans="2:7" ht="15" x14ac:dyDescent="0.2">
      <c r="B39" s="406"/>
      <c r="C39" s="406"/>
      <c r="D39" s="406"/>
      <c r="E39" s="406"/>
      <c r="F39" s="406"/>
      <c r="G39" s="402"/>
    </row>
    <row r="40" spans="2:7" ht="15.75" x14ac:dyDescent="0.25">
      <c r="B40" s="406"/>
      <c r="C40" s="407" t="s">
        <v>369</v>
      </c>
      <c r="D40" s="408" t="str">
        <f>+Vodovod!D52&amp;" "&amp;Vodovod!C52</f>
        <v>326 m1</v>
      </c>
      <c r="E40" s="409">
        <f>SUM(E4:E8)</f>
        <v>0</v>
      </c>
      <c r="F40" s="409"/>
      <c r="G40" s="414"/>
    </row>
    <row r="41" spans="2:7" ht="15.75" x14ac:dyDescent="0.25">
      <c r="B41" s="406"/>
      <c r="C41" s="410"/>
      <c r="D41" s="22"/>
      <c r="E41" s="411"/>
      <c r="F41" s="411"/>
      <c r="G41" s="415"/>
    </row>
    <row r="42" spans="2:7" ht="15.75" x14ac:dyDescent="0.25">
      <c r="B42" s="406"/>
      <c r="C42" s="410" t="s">
        <v>114</v>
      </c>
      <c r="D42" s="392" t="str">
        <f>+'Vodovod-priključki'!D35&amp;" "&amp;'Vodovod-priključki'!C35</f>
        <v>4 kos</v>
      </c>
      <c r="E42" s="411">
        <f>+E10</f>
        <v>0</v>
      </c>
      <c r="F42" s="411"/>
      <c r="G42" s="414"/>
    </row>
    <row r="43" spans="2:7" ht="15" x14ac:dyDescent="0.2">
      <c r="B43" s="406"/>
      <c r="C43" s="406"/>
      <c r="D43" s="406"/>
      <c r="E43" s="406"/>
      <c r="F43" s="406"/>
      <c r="G43" s="415"/>
    </row>
    <row r="44" spans="2:7" ht="15.75" x14ac:dyDescent="0.25">
      <c r="B44" s="406"/>
      <c r="C44" s="419" t="s">
        <v>370</v>
      </c>
      <c r="D44" s="420" t="str">
        <f>+'Kanal K1'!D49+'Kanal K1'!D50+'Kanal K2'!D47+'Kanal K3'!D47+'Kanal K4'!D47+'Kanal K5'!D47+'Kanal K6'!D47+'Kanal K7'!D47+'Kanal K8'!D46&amp;" "&amp;'Kanal K8'!C46</f>
        <v>265 m1</v>
      </c>
      <c r="E44" s="421">
        <f>+E35</f>
        <v>0</v>
      </c>
      <c r="F44" s="412"/>
      <c r="G44" s="414"/>
    </row>
    <row r="45" spans="2:7" ht="15" x14ac:dyDescent="0.2">
      <c r="B45" s="406"/>
      <c r="C45" s="406"/>
      <c r="D45" s="406"/>
      <c r="E45" s="406"/>
      <c r="F45" s="406"/>
      <c r="G45" s="402"/>
    </row>
    <row r="46" spans="2:7" ht="15.75" x14ac:dyDescent="0.25">
      <c r="B46" s="406"/>
      <c r="C46" s="407" t="s">
        <v>371</v>
      </c>
      <c r="D46" s="406"/>
      <c r="E46" s="412">
        <f>SUM(E39:E45)</f>
        <v>0</v>
      </c>
      <c r="F46" s="412"/>
      <c r="G46" s="402"/>
    </row>
    <row r="47" spans="2:7" x14ac:dyDescent="0.2">
      <c r="B47" s="402"/>
      <c r="C47" s="402"/>
      <c r="D47" s="402"/>
      <c r="E47" s="402"/>
      <c r="F47" s="402"/>
      <c r="G47" s="402"/>
    </row>
    <row r="48" spans="2:7" x14ac:dyDescent="0.2">
      <c r="B48" s="402"/>
      <c r="C48" s="402"/>
      <c r="D48" s="402"/>
      <c r="E48" s="402"/>
      <c r="F48" s="402"/>
      <c r="G48" s="402"/>
    </row>
  </sheetData>
  <pageMargins left="0.59" right="0.17" top="0.74803149606299213" bottom="0.74803149606299213" header="0.31496062992125984" footer="0.31496062992125984"/>
  <pageSetup paperSize="9" scale="95" fitToHeight="0" orientation="portrait" horizontalDpi="1200" verticalDpi="1200" r:id="rId1"/>
  <headerFooter>
    <oddFooter>&amp;CRekapitulacija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63"/>
  <sheetViews>
    <sheetView view="pageBreakPreview" topLeftCell="A43" zoomScaleNormal="100" zoomScaleSheetLayoutView="100" workbookViewId="0">
      <selection activeCell="C48" sqref="C48:F48"/>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342</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$F$62</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241</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32</v>
      </c>
      <c r="E12" s="254"/>
      <c r="F12" s="255">
        <f>D12*E12</f>
        <v>0</v>
      </c>
    </row>
    <row r="13" spans="1:6" ht="38.25" x14ac:dyDescent="0.25">
      <c r="A13" s="256">
        <f>A12+1</f>
        <v>2</v>
      </c>
      <c r="B13" s="314" t="s">
        <v>276</v>
      </c>
      <c r="C13" s="258" t="s">
        <v>17</v>
      </c>
      <c r="D13" s="259">
        <v>3</v>
      </c>
      <c r="E13" s="259"/>
      <c r="F13" s="260">
        <f>D13*E13</f>
        <v>0</v>
      </c>
    </row>
    <row r="14" spans="1:6" ht="76.5" x14ac:dyDescent="0.25">
      <c r="A14" s="256">
        <f>A13+1</f>
        <v>3</v>
      </c>
      <c r="B14" s="266" t="s">
        <v>277</v>
      </c>
      <c r="C14" s="258" t="s">
        <v>7</v>
      </c>
      <c r="D14" s="259">
        <v>6</v>
      </c>
      <c r="E14" s="259"/>
      <c r="F14" s="260">
        <f>D14*E14</f>
        <v>0</v>
      </c>
    </row>
    <row r="15" spans="1:6" ht="55.5" customHeight="1" x14ac:dyDescent="0.25">
      <c r="A15" s="256">
        <f>A14+1</f>
        <v>4</v>
      </c>
      <c r="B15" s="314" t="s">
        <v>278</v>
      </c>
      <c r="C15" s="258" t="s">
        <v>275</v>
      </c>
      <c r="D15" s="259">
        <v>32</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2.75" customHeight="1" x14ac:dyDescent="0.25">
      <c r="A20" s="432">
        <v>1</v>
      </c>
      <c r="B20" s="314" t="s">
        <v>280</v>
      </c>
      <c r="C20" s="258"/>
      <c r="D20" s="259"/>
      <c r="E20" s="259"/>
      <c r="F20" s="260"/>
    </row>
    <row r="21" spans="1:6" x14ac:dyDescent="0.25">
      <c r="A21" s="432"/>
      <c r="B21" s="325" t="s">
        <v>281</v>
      </c>
      <c r="C21" s="258" t="s">
        <v>282</v>
      </c>
      <c r="D21" s="264">
        <v>184.23</v>
      </c>
      <c r="E21" s="259"/>
      <c r="F21" s="260">
        <f>D21*E21</f>
        <v>0</v>
      </c>
    </row>
    <row r="22" spans="1:6" ht="51" x14ac:dyDescent="0.25">
      <c r="A22" s="424">
        <v>2</v>
      </c>
      <c r="B22" s="314" t="s">
        <v>283</v>
      </c>
      <c r="C22" s="258"/>
      <c r="D22" s="259"/>
      <c r="E22" s="259"/>
      <c r="F22" s="260"/>
    </row>
    <row r="23" spans="1:6" ht="22.5" customHeight="1" x14ac:dyDescent="0.25">
      <c r="A23" s="426"/>
      <c r="B23" s="340" t="s">
        <v>284</v>
      </c>
      <c r="C23" s="258" t="s">
        <v>282</v>
      </c>
      <c r="D23" s="264">
        <f>D30*0.02</f>
        <v>3.6845999999999997</v>
      </c>
      <c r="E23" s="259"/>
      <c r="F23" s="260">
        <f>D23*E23</f>
        <v>0</v>
      </c>
    </row>
    <row r="24" spans="1:6" ht="25.5" x14ac:dyDescent="0.25">
      <c r="A24" s="430">
        <v>3</v>
      </c>
      <c r="B24" s="314" t="s">
        <v>285</v>
      </c>
      <c r="C24" s="258"/>
      <c r="D24" s="259"/>
      <c r="E24" s="259"/>
      <c r="F24" s="260"/>
    </row>
    <row r="25" spans="1:6" x14ac:dyDescent="0.25">
      <c r="A25" s="430"/>
      <c r="B25" s="314" t="s">
        <v>343</v>
      </c>
      <c r="C25" s="258" t="s">
        <v>287</v>
      </c>
      <c r="D25" s="259">
        <f>32*1.6</f>
        <v>51.2</v>
      </c>
      <c r="E25" s="259"/>
      <c r="F25" s="260"/>
    </row>
    <row r="26" spans="1:6" x14ac:dyDescent="0.25">
      <c r="A26" s="430"/>
      <c r="B26" s="327"/>
      <c r="C26" s="258" t="s">
        <v>289</v>
      </c>
      <c r="D26" s="259">
        <f>SUM(D25:D25)</f>
        <v>51.2</v>
      </c>
      <c r="E26" s="259"/>
      <c r="F26" s="260">
        <f>D26*E26</f>
        <v>0</v>
      </c>
    </row>
    <row r="27" spans="1:6" ht="51" x14ac:dyDescent="0.25">
      <c r="A27" s="256">
        <v>4</v>
      </c>
      <c r="B27" s="314" t="s">
        <v>290</v>
      </c>
      <c r="C27" s="258" t="s">
        <v>282</v>
      </c>
      <c r="D27" s="264">
        <v>12.73</v>
      </c>
      <c r="E27" s="259"/>
      <c r="F27" s="260">
        <f>D27*E27</f>
        <v>0</v>
      </c>
    </row>
    <row r="28" spans="1:6" ht="68.25" customHeight="1" x14ac:dyDescent="0.25">
      <c r="A28" s="328">
        <v>6</v>
      </c>
      <c r="B28" s="329" t="s">
        <v>291</v>
      </c>
      <c r="C28" s="330" t="s">
        <v>282</v>
      </c>
      <c r="D28" s="356">
        <v>57.69</v>
      </c>
      <c r="E28" s="331"/>
      <c r="F28" s="332">
        <f>D28*E28</f>
        <v>0</v>
      </c>
    </row>
    <row r="29" spans="1:6" ht="77.25" x14ac:dyDescent="0.25">
      <c r="A29" s="430">
        <v>7</v>
      </c>
      <c r="B29" s="333" t="s">
        <v>292</v>
      </c>
      <c r="C29" s="258"/>
      <c r="D29" s="259"/>
      <c r="E29" s="259"/>
      <c r="F29" s="260"/>
    </row>
    <row r="30" spans="1:6" x14ac:dyDescent="0.25">
      <c r="A30" s="430"/>
      <c r="B30" s="333" t="s">
        <v>293</v>
      </c>
      <c r="C30" s="258" t="s">
        <v>282</v>
      </c>
      <c r="D30" s="264">
        <v>184.23</v>
      </c>
      <c r="E30" s="259"/>
      <c r="F30" s="260"/>
    </row>
    <row r="31" spans="1:6" x14ac:dyDescent="0.25">
      <c r="A31" s="430"/>
      <c r="B31" s="334" t="s">
        <v>294</v>
      </c>
      <c r="C31" s="258"/>
      <c r="D31" s="259"/>
      <c r="E31" s="259"/>
      <c r="F31" s="260"/>
    </row>
    <row r="32" spans="1:6" x14ac:dyDescent="0.25">
      <c r="A32" s="430"/>
      <c r="B32" s="334" t="s">
        <v>344</v>
      </c>
      <c r="C32" s="258" t="s">
        <v>282</v>
      </c>
      <c r="D32" s="259">
        <f>0.4*0.4*3.14*32</f>
        <v>16.076800000000002</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12.73</v>
      </c>
      <c r="E34" s="259"/>
      <c r="F34" s="260"/>
    </row>
    <row r="35" spans="1:6" x14ac:dyDescent="0.25">
      <c r="A35" s="430"/>
      <c r="B35" s="334" t="s">
        <v>299</v>
      </c>
      <c r="C35" s="258" t="s">
        <v>282</v>
      </c>
      <c r="D35" s="259">
        <f>D28</f>
        <v>57.69</v>
      </c>
      <c r="E35" s="259"/>
      <c r="F35" s="260"/>
    </row>
    <row r="36" spans="1:6" x14ac:dyDescent="0.25">
      <c r="A36" s="430"/>
      <c r="B36" s="335" t="s">
        <v>300</v>
      </c>
      <c r="C36" s="258" t="s">
        <v>282</v>
      </c>
      <c r="D36" s="259">
        <v>16.52</v>
      </c>
      <c r="E36" s="259"/>
      <c r="F36" s="260"/>
    </row>
    <row r="37" spans="1:6" x14ac:dyDescent="0.25">
      <c r="A37" s="430"/>
      <c r="B37" s="333" t="s">
        <v>301</v>
      </c>
      <c r="C37" s="258" t="s">
        <v>282</v>
      </c>
      <c r="D37" s="259">
        <f>SUM(D32:D36)</f>
        <v>106.15679999999999</v>
      </c>
      <c r="E37" s="259"/>
      <c r="F37" s="260"/>
    </row>
    <row r="38" spans="1:6" x14ac:dyDescent="0.25">
      <c r="A38" s="430"/>
      <c r="B38" s="333" t="s">
        <v>302</v>
      </c>
      <c r="C38" s="258" t="s">
        <v>282</v>
      </c>
      <c r="D38" s="259">
        <f>D30-D37</f>
        <v>78.0732</v>
      </c>
      <c r="E38" s="259"/>
      <c r="F38" s="260"/>
    </row>
    <row r="39" spans="1:6" x14ac:dyDescent="0.25">
      <c r="A39" s="430"/>
      <c r="B39" s="333" t="s">
        <v>303</v>
      </c>
      <c r="C39" s="258" t="s">
        <v>282</v>
      </c>
      <c r="D39" s="259">
        <f>(D30-D37)*0.2</f>
        <v>15.614640000000001</v>
      </c>
      <c r="E39" s="259"/>
      <c r="F39" s="260">
        <f>D39*E39</f>
        <v>0</v>
      </c>
    </row>
    <row r="40" spans="1:6" x14ac:dyDescent="0.25">
      <c r="A40" s="430"/>
      <c r="B40" s="333" t="s">
        <v>304</v>
      </c>
      <c r="C40" s="258" t="s">
        <v>282</v>
      </c>
      <c r="D40" s="259">
        <f>(D30-D37)*0.8</f>
        <v>62.458560000000006</v>
      </c>
      <c r="E40" s="259"/>
      <c r="F40" s="260">
        <f t="shared" ref="F40:F61" si="0">D40*E40</f>
        <v>0</v>
      </c>
    </row>
    <row r="41" spans="1:6" ht="25.5" x14ac:dyDescent="0.25">
      <c r="A41" s="336">
        <v>8</v>
      </c>
      <c r="B41" s="314" t="s">
        <v>305</v>
      </c>
      <c r="C41" s="258" t="s">
        <v>282</v>
      </c>
      <c r="D41" s="259">
        <v>29</v>
      </c>
      <c r="E41" s="259"/>
      <c r="F41" s="260">
        <f>D41*E41</f>
        <v>0</v>
      </c>
    </row>
    <row r="42" spans="1:6" ht="77.25" thickBot="1" x14ac:dyDescent="0.3">
      <c r="A42" s="256">
        <v>9</v>
      </c>
      <c r="B42" s="314" t="s">
        <v>306</v>
      </c>
      <c r="C42" s="258" t="s">
        <v>282</v>
      </c>
      <c r="D42" s="264">
        <v>8</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9" customHeight="1" x14ac:dyDescent="0.25">
      <c r="A46" s="430">
        <v>1</v>
      </c>
      <c r="B46" s="314" t="s">
        <v>377</v>
      </c>
      <c r="C46" s="439" t="s">
        <v>374</v>
      </c>
      <c r="D46" s="440"/>
      <c r="E46" s="440"/>
      <c r="F46" s="441"/>
    </row>
    <row r="47" spans="1:6" x14ac:dyDescent="0.25">
      <c r="A47" s="430"/>
      <c r="B47" s="338" t="s">
        <v>345</v>
      </c>
      <c r="C47" s="258" t="s">
        <v>275</v>
      </c>
      <c r="D47" s="259">
        <v>32</v>
      </c>
      <c r="E47" s="264"/>
      <c r="F47" s="260">
        <f t="shared" si="0"/>
        <v>0</v>
      </c>
    </row>
    <row r="48" spans="1:6" ht="143.25" customHeight="1" x14ac:dyDescent="0.25">
      <c r="A48" s="430">
        <v>2</v>
      </c>
      <c r="B48" s="339" t="s">
        <v>346</v>
      </c>
      <c r="C48" s="439" t="s">
        <v>374</v>
      </c>
      <c r="D48" s="440"/>
      <c r="E48" s="440"/>
      <c r="F48" s="441"/>
    </row>
    <row r="49" spans="1:6" x14ac:dyDescent="0.25">
      <c r="A49" s="430"/>
      <c r="B49" s="340" t="s">
        <v>311</v>
      </c>
      <c r="C49" s="258" t="s">
        <v>17</v>
      </c>
      <c r="D49" s="259">
        <v>1</v>
      </c>
      <c r="E49" s="259"/>
      <c r="F49" s="260">
        <f t="shared" si="0"/>
        <v>0</v>
      </c>
    </row>
    <row r="50" spans="1:6" ht="144.75" customHeight="1" x14ac:dyDescent="0.25">
      <c r="A50" s="430">
        <v>3</v>
      </c>
      <c r="B50" s="339" t="s">
        <v>347</v>
      </c>
      <c r="C50" s="258"/>
      <c r="D50" s="259"/>
      <c r="E50" s="259"/>
      <c r="F50" s="260"/>
    </row>
    <row r="51" spans="1:6" x14ac:dyDescent="0.25">
      <c r="A51" s="430"/>
      <c r="B51" s="340" t="s">
        <v>311</v>
      </c>
      <c r="C51" s="258" t="s">
        <v>17</v>
      </c>
      <c r="D51" s="259">
        <v>1</v>
      </c>
      <c r="E51" s="264"/>
      <c r="F51" s="260">
        <f t="shared" si="0"/>
        <v>0</v>
      </c>
    </row>
    <row r="52" spans="1:6" ht="140.25" x14ac:dyDescent="0.25">
      <c r="A52" s="424">
        <v>4</v>
      </c>
      <c r="B52" s="339" t="s">
        <v>348</v>
      </c>
      <c r="C52" s="258"/>
      <c r="D52" s="259"/>
      <c r="E52" s="264"/>
      <c r="F52" s="260"/>
    </row>
    <row r="53" spans="1:6" x14ac:dyDescent="0.25">
      <c r="A53" s="426"/>
      <c r="B53" s="340" t="s">
        <v>311</v>
      </c>
      <c r="C53" s="258" t="s">
        <v>17</v>
      </c>
      <c r="D53" s="259">
        <v>1</v>
      </c>
      <c r="E53" s="264"/>
      <c r="F53" s="260">
        <f t="shared" ref="F53" si="1">D53*E53</f>
        <v>0</v>
      </c>
    </row>
    <row r="54" spans="1:6" ht="140.25" x14ac:dyDescent="0.25">
      <c r="A54" s="424">
        <v>5</v>
      </c>
      <c r="B54" s="339" t="s">
        <v>349</v>
      </c>
      <c r="C54" s="258"/>
      <c r="D54" s="259"/>
      <c r="E54" s="264"/>
      <c r="F54" s="260"/>
    </row>
    <row r="55" spans="1:6" x14ac:dyDescent="0.25">
      <c r="A55" s="426"/>
      <c r="B55" s="340" t="s">
        <v>311</v>
      </c>
      <c r="C55" s="258" t="s">
        <v>17</v>
      </c>
      <c r="D55" s="259">
        <v>1</v>
      </c>
      <c r="E55" s="264"/>
      <c r="F55" s="260">
        <f t="shared" ref="F55" si="2">D55*E55</f>
        <v>0</v>
      </c>
    </row>
    <row r="56" spans="1:6" ht="38.25" x14ac:dyDescent="0.25">
      <c r="A56" s="256">
        <v>6</v>
      </c>
      <c r="B56" s="315" t="s">
        <v>350</v>
      </c>
      <c r="C56" s="258" t="s">
        <v>17</v>
      </c>
      <c r="D56" s="259">
        <v>1</v>
      </c>
      <c r="E56" s="264"/>
      <c r="F56" s="260">
        <f t="shared" si="0"/>
        <v>0</v>
      </c>
    </row>
    <row r="57" spans="1:6" ht="63.75" x14ac:dyDescent="0.25">
      <c r="A57" s="256">
        <v>7</v>
      </c>
      <c r="B57" s="342" t="s">
        <v>319</v>
      </c>
      <c r="C57" s="258" t="s">
        <v>17</v>
      </c>
      <c r="D57" s="259">
        <v>1</v>
      </c>
      <c r="E57" s="264"/>
      <c r="F57" s="260">
        <f t="shared" si="0"/>
        <v>0</v>
      </c>
    </row>
    <row r="58" spans="1:6" ht="25.5" x14ac:dyDescent="0.25">
      <c r="A58" s="256">
        <v>8</v>
      </c>
      <c r="B58" s="314" t="s">
        <v>321</v>
      </c>
      <c r="C58" s="258" t="s">
        <v>275</v>
      </c>
      <c r="D58" s="259">
        <v>189</v>
      </c>
      <c r="E58" s="259"/>
      <c r="F58" s="260">
        <f t="shared" si="0"/>
        <v>0</v>
      </c>
    </row>
    <row r="59" spans="1:6" ht="26.25" customHeight="1" x14ac:dyDescent="0.25">
      <c r="A59" s="424">
        <v>9</v>
      </c>
      <c r="B59" s="314" t="s">
        <v>322</v>
      </c>
      <c r="C59" s="258"/>
      <c r="D59" s="259"/>
      <c r="E59" s="259"/>
      <c r="F59" s="260"/>
    </row>
    <row r="60" spans="1:6" x14ac:dyDescent="0.25">
      <c r="A60" s="426"/>
      <c r="B60" s="343" t="s">
        <v>351</v>
      </c>
      <c r="C60" s="258" t="s">
        <v>275</v>
      </c>
      <c r="D60" s="259">
        <v>32</v>
      </c>
      <c r="E60" s="259"/>
      <c r="F60" s="260">
        <f t="shared" si="0"/>
        <v>0</v>
      </c>
    </row>
    <row r="61" spans="1:6" ht="31.5" customHeight="1" thickBot="1" x14ac:dyDescent="0.3">
      <c r="A61" s="256">
        <v>10</v>
      </c>
      <c r="B61" s="342" t="s">
        <v>352</v>
      </c>
      <c r="C61" s="258" t="s">
        <v>275</v>
      </c>
      <c r="D61" s="259">
        <v>28</v>
      </c>
      <c r="E61" s="259"/>
      <c r="F61" s="260">
        <f t="shared" si="0"/>
        <v>0</v>
      </c>
    </row>
    <row r="62" spans="1:6" ht="15.75" thickBot="1" x14ac:dyDescent="0.3">
      <c r="A62" s="337"/>
      <c r="B62" s="317" t="s">
        <v>326</v>
      </c>
      <c r="C62" s="318"/>
      <c r="D62" s="304"/>
      <c r="E62" s="304"/>
      <c r="F62" s="320">
        <f>SUM(F46:F61)</f>
        <v>0</v>
      </c>
    </row>
    <row r="63" spans="1:6" ht="16.5" customHeight="1" x14ac:dyDescent="0.25">
      <c r="A63" s="366"/>
      <c r="B63" s="367"/>
      <c r="C63" s="368"/>
      <c r="D63" s="369"/>
      <c r="E63" s="369"/>
      <c r="F63" s="369"/>
    </row>
  </sheetData>
  <mergeCells count="15">
    <mergeCell ref="A59:A60"/>
    <mergeCell ref="A45:F45"/>
    <mergeCell ref="A46:A47"/>
    <mergeCell ref="A48:A49"/>
    <mergeCell ref="A50:A51"/>
    <mergeCell ref="A52:A53"/>
    <mergeCell ref="A54:A55"/>
    <mergeCell ref="C46:F46"/>
    <mergeCell ref="C48:F48"/>
    <mergeCell ref="A29:A40"/>
    <mergeCell ref="A11:F11"/>
    <mergeCell ref="A19:F19"/>
    <mergeCell ref="A20:A21"/>
    <mergeCell ref="A22:A23"/>
    <mergeCell ref="A24:A26"/>
  </mergeCells>
  <pageMargins left="0.70866141732283472" right="0.70866141732283472" top="0.74803149606299213" bottom="0.74803149606299213" header="0.31496062992125984" footer="0.31496062992125984"/>
  <pageSetup paperSize="9" scale="82" fitToHeight="0" orientation="portrait" r:id="rId1"/>
  <headerFooter>
    <oddFooter>&amp;RKanal K2 -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72"/>
  <sheetViews>
    <sheetView view="pageBreakPreview" topLeftCell="A40" zoomScaleNormal="100" zoomScaleSheetLayoutView="100" workbookViewId="0">
      <selection activeCell="C46" sqref="C46:F46"/>
    </sheetView>
  </sheetViews>
  <sheetFormatPr defaultRowHeight="15" x14ac:dyDescent="0.25"/>
  <cols>
    <col min="1" max="1" width="6.42578125" style="245" customWidth="1"/>
    <col min="2" max="2" width="48.710937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353</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$F$54</f>
        <v>0</v>
      </c>
    </row>
    <row r="7" spans="1:6" ht="16.5" customHeight="1" x14ac:dyDescent="0.25">
      <c r="A7" s="294" t="s">
        <v>273</v>
      </c>
      <c r="B7" s="295" t="s">
        <v>237</v>
      </c>
      <c r="C7" s="296"/>
      <c r="D7" s="297"/>
      <c r="E7" s="298"/>
      <c r="F7" s="299">
        <f>$F$71</f>
        <v>0</v>
      </c>
    </row>
    <row r="8" spans="1:6" ht="16.5" customHeight="1" thickBot="1" x14ac:dyDescent="0.3">
      <c r="A8" s="294"/>
      <c r="B8" s="295" t="s">
        <v>238</v>
      </c>
      <c r="C8" s="300">
        <v>0.1</v>
      </c>
      <c r="D8" s="297"/>
      <c r="E8" s="298"/>
      <c r="F8" s="299">
        <f>SUM(F4:F7)*0.1</f>
        <v>0</v>
      </c>
    </row>
    <row r="9" spans="1:6" ht="16.5" customHeight="1" thickBot="1" x14ac:dyDescent="0.3">
      <c r="A9" s="301"/>
      <c r="B9" s="302" t="s">
        <v>243</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4" customHeight="1" x14ac:dyDescent="0.25">
      <c r="A15" s="256">
        <f>A14+1</f>
        <v>4</v>
      </c>
      <c r="B15" s="314" t="s">
        <v>278</v>
      </c>
      <c r="C15" s="258" t="s">
        <v>275</v>
      </c>
      <c r="D15" s="259">
        <v>3</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1.25" customHeight="1" x14ac:dyDescent="0.25">
      <c r="A20" s="432">
        <v>1</v>
      </c>
      <c r="B20" s="314" t="s">
        <v>280</v>
      </c>
      <c r="C20" s="258"/>
      <c r="D20" s="259"/>
      <c r="E20" s="259"/>
      <c r="F20" s="260"/>
    </row>
    <row r="21" spans="1:6" x14ac:dyDescent="0.25">
      <c r="A21" s="432"/>
      <c r="B21" s="325" t="s">
        <v>281</v>
      </c>
      <c r="C21" s="258" t="s">
        <v>282</v>
      </c>
      <c r="D21" s="259">
        <v>18.13</v>
      </c>
      <c r="E21" s="259"/>
      <c r="F21" s="260">
        <f>D21*E21</f>
        <v>0</v>
      </c>
    </row>
    <row r="22" spans="1:6" ht="54.75" customHeight="1" x14ac:dyDescent="0.25">
      <c r="A22" s="424">
        <v>2</v>
      </c>
      <c r="B22" s="314" t="s">
        <v>283</v>
      </c>
      <c r="C22" s="258"/>
      <c r="D22" s="259"/>
      <c r="E22" s="259"/>
      <c r="F22" s="260"/>
    </row>
    <row r="23" spans="1:6" ht="17.25" customHeight="1" x14ac:dyDescent="0.25">
      <c r="A23" s="426"/>
      <c r="B23" s="340" t="s">
        <v>284</v>
      </c>
      <c r="C23" s="258" t="s">
        <v>282</v>
      </c>
      <c r="D23" s="259">
        <f>D30*0.02</f>
        <v>0.36259999999999998</v>
      </c>
      <c r="E23" s="259"/>
      <c r="F23" s="260">
        <f>D23*E23</f>
        <v>0</v>
      </c>
    </row>
    <row r="24" spans="1:6" ht="27.75" customHeight="1" x14ac:dyDescent="0.25">
      <c r="A24" s="430">
        <v>3</v>
      </c>
      <c r="B24" s="314" t="s">
        <v>285</v>
      </c>
      <c r="C24" s="258"/>
      <c r="D24" s="259"/>
      <c r="E24" s="259"/>
      <c r="F24" s="260"/>
    </row>
    <row r="25" spans="1:6" x14ac:dyDescent="0.25">
      <c r="A25" s="430"/>
      <c r="B25" s="314" t="s">
        <v>354</v>
      </c>
      <c r="C25" s="258" t="s">
        <v>287</v>
      </c>
      <c r="D25" s="259">
        <f>3*0.9</f>
        <v>2.7</v>
      </c>
      <c r="E25" s="259"/>
      <c r="F25" s="260"/>
    </row>
    <row r="26" spans="1:6" x14ac:dyDescent="0.25">
      <c r="A26" s="430"/>
      <c r="B26" s="327"/>
      <c r="C26" s="258" t="s">
        <v>289</v>
      </c>
      <c r="D26" s="259">
        <f>SUM(D25:D25)</f>
        <v>2.7</v>
      </c>
      <c r="E26" s="259"/>
      <c r="F26" s="260">
        <f>D26*E26</f>
        <v>0</v>
      </c>
    </row>
    <row r="27" spans="1:6" ht="51" x14ac:dyDescent="0.25">
      <c r="A27" s="256">
        <v>4</v>
      </c>
      <c r="B27" s="314" t="s">
        <v>290</v>
      </c>
      <c r="C27" s="258" t="s">
        <v>282</v>
      </c>
      <c r="D27" s="259">
        <v>0.89</v>
      </c>
      <c r="E27" s="259"/>
      <c r="F27" s="260">
        <f>D27*E27</f>
        <v>0</v>
      </c>
    </row>
    <row r="28" spans="1:6" ht="66.75" customHeight="1" x14ac:dyDescent="0.25">
      <c r="A28" s="328">
        <v>5</v>
      </c>
      <c r="B28" s="329" t="s">
        <v>291</v>
      </c>
      <c r="C28" s="330" t="s">
        <v>282</v>
      </c>
      <c r="D28" s="331">
        <v>3.97</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18.13</v>
      </c>
      <c r="E30" s="259"/>
      <c r="F30" s="260"/>
    </row>
    <row r="31" spans="1:6" x14ac:dyDescent="0.25">
      <c r="A31" s="430"/>
      <c r="B31" s="334" t="s">
        <v>294</v>
      </c>
      <c r="C31" s="258"/>
      <c r="D31" s="259"/>
      <c r="E31" s="259"/>
      <c r="F31" s="260"/>
    </row>
    <row r="32" spans="1:6" x14ac:dyDescent="0.25">
      <c r="A32" s="430"/>
      <c r="B32" s="334" t="s">
        <v>295</v>
      </c>
      <c r="C32" s="258" t="s">
        <v>282</v>
      </c>
      <c r="D32" s="259">
        <f>0.15*0.15*3.14*3</f>
        <v>0.21195000000000003</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0.89</v>
      </c>
      <c r="E34" s="259"/>
      <c r="F34" s="260"/>
    </row>
    <row r="35" spans="1:6" x14ac:dyDescent="0.25">
      <c r="A35" s="430"/>
      <c r="B35" s="334" t="s">
        <v>299</v>
      </c>
      <c r="C35" s="258" t="s">
        <v>282</v>
      </c>
      <c r="D35" s="259">
        <f>D28</f>
        <v>3.97</v>
      </c>
      <c r="E35" s="259"/>
      <c r="F35" s="260"/>
    </row>
    <row r="36" spans="1:6" x14ac:dyDescent="0.25">
      <c r="A36" s="430"/>
      <c r="B36" s="335" t="s">
        <v>300</v>
      </c>
      <c r="C36" s="258" t="s">
        <v>282</v>
      </c>
      <c r="D36" s="259">
        <v>4.18</v>
      </c>
      <c r="E36" s="259"/>
      <c r="F36" s="260"/>
    </row>
    <row r="37" spans="1:6" x14ac:dyDescent="0.25">
      <c r="A37" s="430"/>
      <c r="B37" s="333" t="s">
        <v>301</v>
      </c>
      <c r="C37" s="258" t="s">
        <v>282</v>
      </c>
      <c r="D37" s="259">
        <f>SUM(D32:D36)</f>
        <v>12.39195</v>
      </c>
      <c r="E37" s="259"/>
      <c r="F37" s="260"/>
    </row>
    <row r="38" spans="1:6" x14ac:dyDescent="0.25">
      <c r="A38" s="430"/>
      <c r="B38" s="333" t="s">
        <v>302</v>
      </c>
      <c r="C38" s="258" t="s">
        <v>282</v>
      </c>
      <c r="D38" s="259">
        <f>D30-D37</f>
        <v>5.7380499999999994</v>
      </c>
      <c r="E38" s="259"/>
      <c r="F38" s="260"/>
    </row>
    <row r="39" spans="1:6" x14ac:dyDescent="0.25">
      <c r="A39" s="430"/>
      <c r="B39" s="333" t="s">
        <v>303</v>
      </c>
      <c r="C39" s="258" t="s">
        <v>282</v>
      </c>
      <c r="D39" s="259">
        <f>(D30-D37)*0.2</f>
        <v>1.14761</v>
      </c>
      <c r="E39" s="259"/>
      <c r="F39" s="260">
        <f t="shared" ref="F39:F53" si="0">D39*E39</f>
        <v>0</v>
      </c>
    </row>
    <row r="40" spans="1:6" x14ac:dyDescent="0.25">
      <c r="A40" s="430"/>
      <c r="B40" s="333" t="s">
        <v>304</v>
      </c>
      <c r="C40" s="258" t="s">
        <v>282</v>
      </c>
      <c r="D40" s="259">
        <f>(D30-D37)*0.8</f>
        <v>4.5904400000000001</v>
      </c>
      <c r="E40" s="259"/>
      <c r="F40" s="260">
        <f t="shared" si="0"/>
        <v>0</v>
      </c>
    </row>
    <row r="41" spans="1:6" ht="27" customHeight="1" x14ac:dyDescent="0.25">
      <c r="A41" s="336">
        <v>7</v>
      </c>
      <c r="B41" s="314" t="s">
        <v>305</v>
      </c>
      <c r="C41" s="258" t="s">
        <v>282</v>
      </c>
      <c r="D41" s="259">
        <v>3</v>
      </c>
      <c r="E41" s="259"/>
      <c r="F41" s="260">
        <f>D41*E41</f>
        <v>0</v>
      </c>
    </row>
    <row r="42" spans="1:6" ht="77.25" thickBot="1" x14ac:dyDescent="0.3">
      <c r="A42" s="256">
        <v>8</v>
      </c>
      <c r="B42" s="314" t="s">
        <v>306</v>
      </c>
      <c r="C42" s="258" t="s">
        <v>282</v>
      </c>
      <c r="D42" s="264">
        <v>2</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6" customHeight="1" x14ac:dyDescent="0.25">
      <c r="A46" s="430">
        <v>1</v>
      </c>
      <c r="B46" s="314" t="s">
        <v>376</v>
      </c>
      <c r="C46" s="439" t="s">
        <v>374</v>
      </c>
      <c r="D46" s="440"/>
      <c r="E46" s="440"/>
      <c r="F46" s="441"/>
    </row>
    <row r="47" spans="1:6" x14ac:dyDescent="0.25">
      <c r="A47" s="430"/>
      <c r="B47" s="338" t="s">
        <v>308</v>
      </c>
      <c r="C47" s="258" t="s">
        <v>275</v>
      </c>
      <c r="D47" s="259">
        <v>3</v>
      </c>
      <c r="E47" s="264"/>
      <c r="F47" s="260">
        <f t="shared" si="0"/>
        <v>0</v>
      </c>
    </row>
    <row r="48" spans="1:6" ht="38.25" x14ac:dyDescent="0.25">
      <c r="A48" s="256">
        <v>2</v>
      </c>
      <c r="B48" s="338" t="s">
        <v>355</v>
      </c>
      <c r="C48" s="258" t="s">
        <v>17</v>
      </c>
      <c r="D48" s="259">
        <v>1</v>
      </c>
      <c r="E48" s="264"/>
      <c r="F48" s="260">
        <f t="shared" si="0"/>
        <v>0</v>
      </c>
    </row>
    <row r="49" spans="1:6" ht="53.25" customHeight="1" x14ac:dyDescent="0.25">
      <c r="A49" s="261">
        <v>3</v>
      </c>
      <c r="B49" s="314" t="s">
        <v>314</v>
      </c>
      <c r="C49" s="263" t="s">
        <v>17</v>
      </c>
      <c r="D49" s="264">
        <v>1</v>
      </c>
      <c r="E49" s="264"/>
      <c r="F49" s="265">
        <f t="shared" si="0"/>
        <v>0</v>
      </c>
    </row>
    <row r="50" spans="1:6" ht="38.25" x14ac:dyDescent="0.25">
      <c r="A50" s="256">
        <v>4</v>
      </c>
      <c r="B50" s="315" t="s">
        <v>350</v>
      </c>
      <c r="C50" s="258" t="s">
        <v>17</v>
      </c>
      <c r="D50" s="259">
        <v>1</v>
      </c>
      <c r="E50" s="264"/>
      <c r="F50" s="260">
        <f t="shared" si="0"/>
        <v>0</v>
      </c>
    </row>
    <row r="51" spans="1:6" ht="25.5" x14ac:dyDescent="0.25">
      <c r="A51" s="256">
        <v>5</v>
      </c>
      <c r="B51" s="314" t="s">
        <v>321</v>
      </c>
      <c r="C51" s="258" t="s">
        <v>275</v>
      </c>
      <c r="D51" s="259">
        <v>3</v>
      </c>
      <c r="E51" s="259"/>
      <c r="F51" s="260">
        <f t="shared" si="0"/>
        <v>0</v>
      </c>
    </row>
    <row r="52" spans="1:6" ht="25.5" x14ac:dyDescent="0.25">
      <c r="A52" s="424">
        <v>6</v>
      </c>
      <c r="B52" s="314" t="s">
        <v>322</v>
      </c>
      <c r="C52" s="258"/>
      <c r="D52" s="259"/>
      <c r="E52" s="259"/>
      <c r="F52" s="260"/>
    </row>
    <row r="53" spans="1:6" ht="15.75" thickBot="1" x14ac:dyDescent="0.3">
      <c r="A53" s="426"/>
      <c r="B53" s="343" t="s">
        <v>323</v>
      </c>
      <c r="C53" s="258" t="s">
        <v>275</v>
      </c>
      <c r="D53" s="259">
        <v>3</v>
      </c>
      <c r="E53" s="259"/>
      <c r="F53" s="260">
        <f t="shared" si="0"/>
        <v>0</v>
      </c>
    </row>
    <row r="54" spans="1:6" ht="15.75" thickBot="1" x14ac:dyDescent="0.3">
      <c r="A54" s="337"/>
      <c r="B54" s="317" t="s">
        <v>326</v>
      </c>
      <c r="C54" s="318"/>
      <c r="D54" s="304"/>
      <c r="E54" s="304"/>
      <c r="F54" s="320">
        <f>SUM(F46:F53)</f>
        <v>0</v>
      </c>
    </row>
    <row r="55" spans="1:6" ht="16.5" customHeight="1" thickBot="1" x14ac:dyDescent="0.3">
      <c r="A55" s="307"/>
      <c r="B55" s="322"/>
      <c r="C55" s="309"/>
      <c r="D55" s="310"/>
      <c r="E55" s="310"/>
      <c r="F55" s="324"/>
    </row>
    <row r="56" spans="1:6" ht="13.5" customHeight="1" thickBot="1" x14ac:dyDescent="0.3">
      <c r="A56" s="422" t="s">
        <v>327</v>
      </c>
      <c r="B56" s="423"/>
      <c r="C56" s="423"/>
      <c r="D56" s="423"/>
      <c r="E56" s="423"/>
      <c r="F56" s="431"/>
    </row>
    <row r="57" spans="1:6" ht="30" customHeight="1" x14ac:dyDescent="0.25">
      <c r="A57" s="344">
        <v>1</v>
      </c>
      <c r="B57" s="345" t="s">
        <v>328</v>
      </c>
      <c r="C57" s="253" t="s">
        <v>275</v>
      </c>
      <c r="D57" s="254">
        <v>3</v>
      </c>
      <c r="E57" s="254"/>
      <c r="F57" s="255">
        <f>D57*E57</f>
        <v>0</v>
      </c>
    </row>
    <row r="58" spans="1:6" ht="42" customHeight="1" x14ac:dyDescent="0.25">
      <c r="A58" s="256">
        <v>2</v>
      </c>
      <c r="B58" s="329" t="s">
        <v>276</v>
      </c>
      <c r="C58" s="330" t="s">
        <v>17</v>
      </c>
      <c r="D58" s="259">
        <v>2</v>
      </c>
      <c r="E58" s="259"/>
      <c r="F58" s="260">
        <f>D58*E58</f>
        <v>0</v>
      </c>
    </row>
    <row r="59" spans="1:6" ht="51.75" customHeight="1" x14ac:dyDescent="0.25">
      <c r="A59" s="346">
        <v>3</v>
      </c>
      <c r="B59" s="329" t="s">
        <v>329</v>
      </c>
      <c r="C59" s="330" t="s">
        <v>17</v>
      </c>
      <c r="D59" s="259">
        <v>1</v>
      </c>
      <c r="E59" s="259"/>
      <c r="F59" s="260">
        <f t="shared" ref="F59:F69" si="1">D59*E59</f>
        <v>0</v>
      </c>
    </row>
    <row r="60" spans="1:6" ht="32.25" customHeight="1" x14ac:dyDescent="0.25">
      <c r="A60" s="433">
        <v>4</v>
      </c>
      <c r="B60" s="347" t="s">
        <v>330</v>
      </c>
      <c r="C60" s="258"/>
      <c r="D60" s="259"/>
      <c r="E60" s="259"/>
      <c r="F60" s="260">
        <f t="shared" si="1"/>
        <v>0</v>
      </c>
    </row>
    <row r="61" spans="1:6" x14ac:dyDescent="0.25">
      <c r="A61" s="434"/>
      <c r="B61" s="348" t="s">
        <v>331</v>
      </c>
      <c r="C61" s="258" t="s">
        <v>282</v>
      </c>
      <c r="D61" s="259">
        <f>1*3.4</f>
        <v>3.4</v>
      </c>
      <c r="E61" s="259"/>
      <c r="F61" s="260">
        <f t="shared" si="1"/>
        <v>0</v>
      </c>
    </row>
    <row r="62" spans="1:6" x14ac:dyDescent="0.25">
      <c r="A62" s="434"/>
      <c r="B62" s="347" t="s">
        <v>332</v>
      </c>
      <c r="C62" s="258" t="s">
        <v>282</v>
      </c>
      <c r="D62" s="259">
        <f>D61*0.85</f>
        <v>2.8899999999999997</v>
      </c>
      <c r="E62" s="259"/>
      <c r="F62" s="260">
        <f t="shared" si="1"/>
        <v>0</v>
      </c>
    </row>
    <row r="63" spans="1:6" x14ac:dyDescent="0.25">
      <c r="A63" s="435"/>
      <c r="B63" s="348" t="s">
        <v>333</v>
      </c>
      <c r="C63" s="258" t="s">
        <v>282</v>
      </c>
      <c r="D63" s="259">
        <f>D61*0.15</f>
        <v>0.51</v>
      </c>
      <c r="E63" s="259"/>
      <c r="F63" s="260">
        <f t="shared" si="1"/>
        <v>0</v>
      </c>
    </row>
    <row r="64" spans="1:6" ht="42" customHeight="1" x14ac:dyDescent="0.25">
      <c r="A64" s="349">
        <v>5</v>
      </c>
      <c r="B64" s="350" t="s">
        <v>334</v>
      </c>
      <c r="C64" s="258" t="s">
        <v>282</v>
      </c>
      <c r="D64" s="264">
        <v>3</v>
      </c>
      <c r="E64" s="259"/>
      <c r="F64" s="260">
        <f t="shared" si="1"/>
        <v>0</v>
      </c>
    </row>
    <row r="65" spans="1:8" ht="25.5" x14ac:dyDescent="0.25">
      <c r="A65" s="349">
        <v>6</v>
      </c>
      <c r="B65" s="347" t="s">
        <v>285</v>
      </c>
      <c r="C65" s="258" t="s">
        <v>289</v>
      </c>
      <c r="D65" s="259">
        <v>1.98</v>
      </c>
      <c r="E65" s="259"/>
      <c r="F65" s="260">
        <f t="shared" si="1"/>
        <v>0</v>
      </c>
    </row>
    <row r="66" spans="1:8" ht="38.25" x14ac:dyDescent="0.25">
      <c r="A66" s="349">
        <v>7</v>
      </c>
      <c r="B66" s="347" t="s">
        <v>335</v>
      </c>
      <c r="C66" s="258" t="s">
        <v>275</v>
      </c>
      <c r="D66" s="259">
        <v>3</v>
      </c>
      <c r="E66" s="259"/>
      <c r="F66" s="260">
        <f t="shared" si="1"/>
        <v>0</v>
      </c>
    </row>
    <row r="67" spans="1:8" ht="51" x14ac:dyDescent="0.25">
      <c r="A67" s="351">
        <v>8</v>
      </c>
      <c r="B67" s="352" t="s">
        <v>336</v>
      </c>
      <c r="C67" s="258" t="s">
        <v>17</v>
      </c>
      <c r="D67" s="259">
        <v>1</v>
      </c>
      <c r="E67" s="259"/>
      <c r="F67" s="260">
        <f t="shared" si="1"/>
        <v>0</v>
      </c>
    </row>
    <row r="68" spans="1:8" x14ac:dyDescent="0.25">
      <c r="A68" s="351">
        <v>9</v>
      </c>
      <c r="B68" s="347" t="s">
        <v>337</v>
      </c>
      <c r="C68" s="258" t="s">
        <v>275</v>
      </c>
      <c r="D68" s="259">
        <v>3</v>
      </c>
      <c r="E68" s="259"/>
      <c r="F68" s="260">
        <f t="shared" si="1"/>
        <v>0</v>
      </c>
    </row>
    <row r="69" spans="1:8" x14ac:dyDescent="0.25">
      <c r="A69" s="353">
        <v>10</v>
      </c>
      <c r="B69" s="354" t="s">
        <v>338</v>
      </c>
      <c r="C69" s="355" t="s">
        <v>339</v>
      </c>
      <c r="D69" s="356">
        <v>1</v>
      </c>
      <c r="E69" s="356"/>
      <c r="F69" s="260">
        <f t="shared" si="1"/>
        <v>0</v>
      </c>
    </row>
    <row r="70" spans="1:8" ht="40.5" customHeight="1" thickBot="1" x14ac:dyDescent="0.3">
      <c r="A70" s="357">
        <v>11</v>
      </c>
      <c r="B70" s="358" t="s">
        <v>340</v>
      </c>
      <c r="C70" s="359"/>
      <c r="D70" s="360"/>
      <c r="E70" s="360"/>
      <c r="F70" s="361">
        <f>SUM(F57:F69)*0.05</f>
        <v>0</v>
      </c>
    </row>
    <row r="71" spans="1:8" ht="15.75" thickBot="1" x14ac:dyDescent="0.3">
      <c r="A71" s="362"/>
      <c r="B71" s="363" t="s">
        <v>341</v>
      </c>
      <c r="C71" s="363"/>
      <c r="D71" s="363"/>
      <c r="E71" s="364"/>
      <c r="F71" s="306">
        <f>SUM(F57:F70)</f>
        <v>0</v>
      </c>
      <c r="H71" s="365"/>
    </row>
    <row r="72" spans="1:8" ht="16.5" customHeight="1" x14ac:dyDescent="0.25">
      <c r="A72" s="366"/>
      <c r="B72" s="367"/>
      <c r="C72" s="368"/>
      <c r="D72" s="369"/>
      <c r="E72" s="369"/>
      <c r="F72" s="369"/>
    </row>
  </sheetData>
  <mergeCells count="12">
    <mergeCell ref="A45:F45"/>
    <mergeCell ref="A46:A47"/>
    <mergeCell ref="A52:A53"/>
    <mergeCell ref="A56:F56"/>
    <mergeCell ref="A60:A63"/>
    <mergeCell ref="C46:F46"/>
    <mergeCell ref="A29:A40"/>
    <mergeCell ref="A11:F11"/>
    <mergeCell ref="A19:F19"/>
    <mergeCell ref="A20:A21"/>
    <mergeCell ref="A22:A23"/>
    <mergeCell ref="A24:A26"/>
  </mergeCells>
  <pageMargins left="0.70866141732283472" right="0.70866141732283472" top="0.74803149606299213" bottom="0.74803149606299213" header="0.31496062992125984" footer="0.31496062992125984"/>
  <pageSetup paperSize="9" scale="82" fitToHeight="0" orientation="portrait" r:id="rId1"/>
  <headerFooter>
    <oddFooter>&amp;RKanal K3 -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4"/>
  <sheetViews>
    <sheetView view="pageBreakPreview" topLeftCell="A34" zoomScaleNormal="100" zoomScaleSheetLayoutView="100" workbookViewId="0">
      <selection activeCell="E58" sqref="E58"/>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356</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$F$53</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246</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2.5" customHeight="1" x14ac:dyDescent="0.25">
      <c r="A15" s="256">
        <f>A14+1</f>
        <v>4</v>
      </c>
      <c r="B15" s="314" t="s">
        <v>278</v>
      </c>
      <c r="C15" s="258" t="s">
        <v>275</v>
      </c>
      <c r="D15" s="259">
        <v>3</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1.25" customHeight="1" x14ac:dyDescent="0.25">
      <c r="A20" s="432">
        <v>1</v>
      </c>
      <c r="B20" s="314" t="s">
        <v>280</v>
      </c>
      <c r="C20" s="258"/>
      <c r="D20" s="259"/>
      <c r="E20" s="259"/>
      <c r="F20" s="260"/>
    </row>
    <row r="21" spans="1:6" x14ac:dyDescent="0.25">
      <c r="A21" s="432"/>
      <c r="B21" s="325" t="s">
        <v>281</v>
      </c>
      <c r="C21" s="258" t="s">
        <v>282</v>
      </c>
      <c r="D21" s="259">
        <v>9.06</v>
      </c>
      <c r="E21" s="259"/>
      <c r="F21" s="260">
        <f>D21*E21</f>
        <v>0</v>
      </c>
    </row>
    <row r="22" spans="1:6" ht="51" x14ac:dyDescent="0.25">
      <c r="A22" s="424">
        <v>2</v>
      </c>
      <c r="B22" s="314" t="s">
        <v>283</v>
      </c>
      <c r="C22" s="258"/>
      <c r="D22" s="259"/>
      <c r="E22" s="259"/>
      <c r="F22" s="260"/>
    </row>
    <row r="23" spans="1:6" ht="17.25" customHeight="1" x14ac:dyDescent="0.25">
      <c r="A23" s="426"/>
      <c r="B23" s="340" t="s">
        <v>284</v>
      </c>
      <c r="C23" s="258" t="s">
        <v>282</v>
      </c>
      <c r="D23" s="259">
        <f>D30*0.02</f>
        <v>0.1812</v>
      </c>
      <c r="E23" s="259"/>
      <c r="F23" s="260">
        <f>D23*E23</f>
        <v>0</v>
      </c>
    </row>
    <row r="24" spans="1:6" ht="25.5" x14ac:dyDescent="0.25">
      <c r="A24" s="430">
        <v>3</v>
      </c>
      <c r="B24" s="314" t="s">
        <v>285</v>
      </c>
      <c r="C24" s="258"/>
      <c r="D24" s="259"/>
      <c r="E24" s="259"/>
      <c r="F24" s="260"/>
    </row>
    <row r="25" spans="1:6" x14ac:dyDescent="0.25">
      <c r="A25" s="430"/>
      <c r="B25" s="314" t="s">
        <v>354</v>
      </c>
      <c r="C25" s="258" t="s">
        <v>287</v>
      </c>
      <c r="D25" s="259">
        <f>3*0.9</f>
        <v>2.7</v>
      </c>
      <c r="E25" s="259"/>
      <c r="F25" s="260"/>
    </row>
    <row r="26" spans="1:6" x14ac:dyDescent="0.25">
      <c r="A26" s="430"/>
      <c r="B26" s="327"/>
      <c r="C26" s="258" t="s">
        <v>289</v>
      </c>
      <c r="D26" s="259">
        <f>SUM(D25:D25)</f>
        <v>2.7</v>
      </c>
      <c r="E26" s="259"/>
      <c r="F26" s="260">
        <f>D26*E26</f>
        <v>0</v>
      </c>
    </row>
    <row r="27" spans="1:6" ht="51" x14ac:dyDescent="0.25">
      <c r="A27" s="256">
        <v>4</v>
      </c>
      <c r="B27" s="314" t="s">
        <v>290</v>
      </c>
      <c r="C27" s="258" t="s">
        <v>282</v>
      </c>
      <c r="D27" s="259">
        <v>0.54</v>
      </c>
      <c r="E27" s="259"/>
      <c r="F27" s="260">
        <f>D27*E27</f>
        <v>0</v>
      </c>
    </row>
    <row r="28" spans="1:6" ht="66" customHeight="1" x14ac:dyDescent="0.25">
      <c r="A28" s="328">
        <v>5</v>
      </c>
      <c r="B28" s="329" t="s">
        <v>291</v>
      </c>
      <c r="C28" s="330" t="s">
        <v>282</v>
      </c>
      <c r="D28" s="331">
        <v>2.39</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9.06</v>
      </c>
      <c r="E30" s="259"/>
      <c r="F30" s="260"/>
    </row>
    <row r="31" spans="1:6" x14ac:dyDescent="0.25">
      <c r="A31" s="430"/>
      <c r="B31" s="334" t="s">
        <v>294</v>
      </c>
      <c r="C31" s="258"/>
      <c r="D31" s="259"/>
      <c r="E31" s="259"/>
      <c r="F31" s="260"/>
    </row>
    <row r="32" spans="1:6" x14ac:dyDescent="0.25">
      <c r="A32" s="430"/>
      <c r="B32" s="334" t="s">
        <v>295</v>
      </c>
      <c r="C32" s="258" t="s">
        <v>282</v>
      </c>
      <c r="D32" s="259">
        <f>0.15*0.15*3.14*3</f>
        <v>0.21195000000000003</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0.54</v>
      </c>
      <c r="E34" s="259"/>
      <c r="F34" s="260"/>
    </row>
    <row r="35" spans="1:6" x14ac:dyDescent="0.25">
      <c r="A35" s="430"/>
      <c r="B35" s="334" t="s">
        <v>299</v>
      </c>
      <c r="C35" s="258" t="s">
        <v>282</v>
      </c>
      <c r="D35" s="259">
        <f>D28</f>
        <v>2.39</v>
      </c>
      <c r="E35" s="259"/>
      <c r="F35" s="260"/>
    </row>
    <row r="36" spans="1:6" x14ac:dyDescent="0.25">
      <c r="A36" s="430"/>
      <c r="B36" s="335" t="s">
        <v>300</v>
      </c>
      <c r="C36" s="258" t="s">
        <v>282</v>
      </c>
      <c r="D36" s="259">
        <v>2.29</v>
      </c>
      <c r="E36" s="259"/>
      <c r="F36" s="260"/>
    </row>
    <row r="37" spans="1:6" x14ac:dyDescent="0.25">
      <c r="A37" s="430"/>
      <c r="B37" s="333" t="s">
        <v>301</v>
      </c>
      <c r="C37" s="258" t="s">
        <v>282</v>
      </c>
      <c r="D37" s="259">
        <f>SUM(D32:D36)</f>
        <v>8.5719500000000011</v>
      </c>
      <c r="E37" s="259"/>
      <c r="F37" s="260"/>
    </row>
    <row r="38" spans="1:6" x14ac:dyDescent="0.25">
      <c r="A38" s="430"/>
      <c r="B38" s="333" t="s">
        <v>302</v>
      </c>
      <c r="C38" s="258" t="s">
        <v>282</v>
      </c>
      <c r="D38" s="259">
        <f>D30-D37</f>
        <v>0.48804999999999943</v>
      </c>
      <c r="E38" s="259"/>
      <c r="F38" s="260"/>
    </row>
    <row r="39" spans="1:6" x14ac:dyDescent="0.25">
      <c r="A39" s="430"/>
      <c r="B39" s="333" t="s">
        <v>303</v>
      </c>
      <c r="C39" s="258" t="s">
        <v>282</v>
      </c>
      <c r="D39" s="259">
        <f>(D30-D37)*0.2</f>
        <v>9.7609999999999891E-2</v>
      </c>
      <c r="E39" s="259"/>
      <c r="F39" s="260">
        <f t="shared" ref="F39:F52" si="0">D39*E39</f>
        <v>0</v>
      </c>
    </row>
    <row r="40" spans="1:6" x14ac:dyDescent="0.25">
      <c r="A40" s="430"/>
      <c r="B40" s="333" t="s">
        <v>304</v>
      </c>
      <c r="C40" s="258" t="s">
        <v>282</v>
      </c>
      <c r="D40" s="259">
        <f>(D30-D37)*0.8</f>
        <v>0.39043999999999957</v>
      </c>
      <c r="E40" s="259"/>
      <c r="F40" s="260">
        <f t="shared" si="0"/>
        <v>0</v>
      </c>
    </row>
    <row r="41" spans="1:6" ht="25.5" x14ac:dyDescent="0.25">
      <c r="A41" s="336">
        <v>7</v>
      </c>
      <c r="B41" s="314" t="s">
        <v>305</v>
      </c>
      <c r="C41" s="258" t="s">
        <v>282</v>
      </c>
      <c r="D41" s="259">
        <v>3</v>
      </c>
      <c r="E41" s="259"/>
      <c r="F41" s="260">
        <f>D41*E41</f>
        <v>0</v>
      </c>
    </row>
    <row r="42" spans="1:6" ht="77.25" thickBot="1" x14ac:dyDescent="0.3">
      <c r="A42" s="256">
        <v>8</v>
      </c>
      <c r="B42" s="314" t="s">
        <v>306</v>
      </c>
      <c r="C42" s="258" t="s">
        <v>282</v>
      </c>
      <c r="D42" s="264">
        <v>0.2</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7.5" customHeight="1" x14ac:dyDescent="0.25">
      <c r="A46" s="430">
        <v>1</v>
      </c>
      <c r="B46" s="314" t="s">
        <v>376</v>
      </c>
      <c r="C46" s="439" t="s">
        <v>374</v>
      </c>
      <c r="D46" s="440"/>
      <c r="E46" s="440"/>
      <c r="F46" s="441"/>
    </row>
    <row r="47" spans="1:6" x14ac:dyDescent="0.25">
      <c r="A47" s="430"/>
      <c r="B47" s="338" t="s">
        <v>308</v>
      </c>
      <c r="C47" s="258" t="s">
        <v>275</v>
      </c>
      <c r="D47" s="259">
        <v>3</v>
      </c>
      <c r="E47" s="264"/>
      <c r="F47" s="260">
        <f t="shared" si="0"/>
        <v>0</v>
      </c>
    </row>
    <row r="48" spans="1:6" ht="38.25" x14ac:dyDescent="0.25">
      <c r="A48" s="256">
        <v>2</v>
      </c>
      <c r="B48" s="338" t="s">
        <v>355</v>
      </c>
      <c r="C48" s="258" t="s">
        <v>17</v>
      </c>
      <c r="D48" s="259">
        <v>1</v>
      </c>
      <c r="E48" s="264"/>
      <c r="F48" s="260">
        <f t="shared" si="0"/>
        <v>0</v>
      </c>
    </row>
    <row r="49" spans="1:6" ht="38.25" x14ac:dyDescent="0.25">
      <c r="A49" s="256">
        <v>3</v>
      </c>
      <c r="B49" s="315" t="s">
        <v>350</v>
      </c>
      <c r="C49" s="258" t="s">
        <v>17</v>
      </c>
      <c r="D49" s="259">
        <v>1</v>
      </c>
      <c r="E49" s="264"/>
      <c r="F49" s="260">
        <f t="shared" si="0"/>
        <v>0</v>
      </c>
    </row>
    <row r="50" spans="1:6" ht="25.5" x14ac:dyDescent="0.25">
      <c r="A50" s="256">
        <v>4</v>
      </c>
      <c r="B50" s="314" t="s">
        <v>321</v>
      </c>
      <c r="C50" s="258" t="s">
        <v>275</v>
      </c>
      <c r="D50" s="259">
        <v>3</v>
      </c>
      <c r="E50" s="259"/>
      <c r="F50" s="260">
        <f t="shared" si="0"/>
        <v>0</v>
      </c>
    </row>
    <row r="51" spans="1:6" ht="25.5" x14ac:dyDescent="0.25">
      <c r="A51" s="424">
        <v>5</v>
      </c>
      <c r="B51" s="314" t="s">
        <v>322</v>
      </c>
      <c r="C51" s="258"/>
      <c r="D51" s="259"/>
      <c r="E51" s="259"/>
      <c r="F51" s="260"/>
    </row>
    <row r="52" spans="1:6" ht="15.75" thickBot="1" x14ac:dyDescent="0.3">
      <c r="A52" s="426"/>
      <c r="B52" s="343" t="s">
        <v>323</v>
      </c>
      <c r="C52" s="258" t="s">
        <v>275</v>
      </c>
      <c r="D52" s="259">
        <v>3</v>
      </c>
      <c r="E52" s="259"/>
      <c r="F52" s="260">
        <f t="shared" si="0"/>
        <v>0</v>
      </c>
    </row>
    <row r="53" spans="1:6" ht="15.75" thickBot="1" x14ac:dyDescent="0.3">
      <c r="A53" s="337"/>
      <c r="B53" s="317" t="s">
        <v>326</v>
      </c>
      <c r="C53" s="318"/>
      <c r="D53" s="304"/>
      <c r="E53" s="304"/>
      <c r="F53" s="320">
        <f>SUM(F46:F52)</f>
        <v>0</v>
      </c>
    </row>
    <row r="54" spans="1:6" ht="16.5" customHeight="1" x14ac:dyDescent="0.25">
      <c r="A54" s="366"/>
      <c r="B54" s="367"/>
      <c r="C54" s="368"/>
      <c r="D54" s="369"/>
      <c r="E54" s="369"/>
      <c r="F54" s="369"/>
    </row>
  </sheetData>
  <mergeCells count="10">
    <mergeCell ref="A45:F45"/>
    <mergeCell ref="A46:A47"/>
    <mergeCell ref="A51:A52"/>
    <mergeCell ref="A11:F11"/>
    <mergeCell ref="A19:F19"/>
    <mergeCell ref="A20:A21"/>
    <mergeCell ref="A22:A23"/>
    <mergeCell ref="A24:A26"/>
    <mergeCell ref="A29:A40"/>
    <mergeCell ref="C46:F46"/>
  </mergeCells>
  <pageMargins left="0.70866141732283472" right="0.70866141732283472" top="0.74803149606299213" bottom="0.74803149606299213" header="0.31496062992125984" footer="0.31496062992125984"/>
  <pageSetup paperSize="9" scale="82" fitToHeight="0" orientation="portrait" r:id="rId1"/>
  <headerFooter>
    <oddFooter>&amp;RKanal K4 -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4"/>
  <sheetViews>
    <sheetView view="pageBreakPreview" topLeftCell="A37" zoomScaleNormal="100" zoomScaleSheetLayoutView="100" workbookViewId="0">
      <selection activeCell="C46" sqref="C46:F46"/>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357</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$F$53</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249</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4" customHeight="1" x14ac:dyDescent="0.25">
      <c r="A15" s="256">
        <f>A14+1</f>
        <v>4</v>
      </c>
      <c r="B15" s="314" t="s">
        <v>278</v>
      </c>
      <c r="C15" s="258" t="s">
        <v>275</v>
      </c>
      <c r="D15" s="259">
        <v>3</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2" customHeight="1" x14ac:dyDescent="0.25">
      <c r="A20" s="432">
        <v>1</v>
      </c>
      <c r="B20" s="314" t="s">
        <v>280</v>
      </c>
      <c r="C20" s="258"/>
      <c r="D20" s="259"/>
      <c r="E20" s="259"/>
      <c r="F20" s="260"/>
    </row>
    <row r="21" spans="1:6" x14ac:dyDescent="0.25">
      <c r="A21" s="432"/>
      <c r="B21" s="325" t="s">
        <v>281</v>
      </c>
      <c r="C21" s="258" t="s">
        <v>282</v>
      </c>
      <c r="D21" s="259">
        <v>9.06</v>
      </c>
      <c r="E21" s="259"/>
      <c r="F21" s="260">
        <f>D21*E21</f>
        <v>0</v>
      </c>
    </row>
    <row r="22" spans="1:6" ht="51" x14ac:dyDescent="0.25">
      <c r="A22" s="424">
        <v>2</v>
      </c>
      <c r="B22" s="314" t="s">
        <v>283</v>
      </c>
      <c r="C22" s="258"/>
      <c r="D22" s="259"/>
      <c r="E22" s="259"/>
      <c r="F22" s="260"/>
    </row>
    <row r="23" spans="1:6" ht="17.25" customHeight="1" x14ac:dyDescent="0.25">
      <c r="A23" s="426"/>
      <c r="B23" s="340" t="s">
        <v>284</v>
      </c>
      <c r="C23" s="258" t="s">
        <v>282</v>
      </c>
      <c r="D23" s="259">
        <f>D30*0.02</f>
        <v>0.1812</v>
      </c>
      <c r="E23" s="259"/>
      <c r="F23" s="260">
        <f>D23*E23</f>
        <v>0</v>
      </c>
    </row>
    <row r="24" spans="1:6" ht="25.5" x14ac:dyDescent="0.25">
      <c r="A24" s="430">
        <v>3</v>
      </c>
      <c r="B24" s="314" t="s">
        <v>285</v>
      </c>
      <c r="C24" s="258"/>
      <c r="D24" s="259"/>
      <c r="E24" s="259"/>
      <c r="F24" s="260"/>
    </row>
    <row r="25" spans="1:6" x14ac:dyDescent="0.25">
      <c r="A25" s="430"/>
      <c r="B25" s="314" t="s">
        <v>354</v>
      </c>
      <c r="C25" s="258" t="s">
        <v>287</v>
      </c>
      <c r="D25" s="259">
        <f>3*0.9</f>
        <v>2.7</v>
      </c>
      <c r="E25" s="259"/>
      <c r="F25" s="260"/>
    </row>
    <row r="26" spans="1:6" x14ac:dyDescent="0.25">
      <c r="A26" s="430"/>
      <c r="B26" s="327"/>
      <c r="C26" s="258" t="s">
        <v>289</v>
      </c>
      <c r="D26" s="259">
        <f>SUM(D25:D25)</f>
        <v>2.7</v>
      </c>
      <c r="E26" s="259"/>
      <c r="F26" s="260">
        <f>D26*E26</f>
        <v>0</v>
      </c>
    </row>
    <row r="27" spans="1:6" ht="51" x14ac:dyDescent="0.25">
      <c r="A27" s="256">
        <v>4</v>
      </c>
      <c r="B27" s="314" t="s">
        <v>290</v>
      </c>
      <c r="C27" s="258" t="s">
        <v>282</v>
      </c>
      <c r="D27" s="259">
        <v>0.54</v>
      </c>
      <c r="E27" s="259"/>
      <c r="F27" s="260">
        <f>D27*E27</f>
        <v>0</v>
      </c>
    </row>
    <row r="28" spans="1:6" ht="67.5" customHeight="1" x14ac:dyDescent="0.25">
      <c r="A28" s="328">
        <v>5</v>
      </c>
      <c r="B28" s="329" t="s">
        <v>291</v>
      </c>
      <c r="C28" s="330" t="s">
        <v>282</v>
      </c>
      <c r="D28" s="331">
        <v>2.39</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9.06</v>
      </c>
      <c r="E30" s="259"/>
      <c r="F30" s="260"/>
    </row>
    <row r="31" spans="1:6" x14ac:dyDescent="0.25">
      <c r="A31" s="430"/>
      <c r="B31" s="334" t="s">
        <v>294</v>
      </c>
      <c r="C31" s="258"/>
      <c r="D31" s="259"/>
      <c r="E31" s="259"/>
      <c r="F31" s="260"/>
    </row>
    <row r="32" spans="1:6" x14ac:dyDescent="0.25">
      <c r="A32" s="430"/>
      <c r="B32" s="334" t="s">
        <v>295</v>
      </c>
      <c r="C32" s="258" t="s">
        <v>282</v>
      </c>
      <c r="D32" s="259">
        <f>0.15*0.15*3.14*3</f>
        <v>0.21195000000000003</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0.54</v>
      </c>
      <c r="E34" s="259"/>
      <c r="F34" s="260"/>
    </row>
    <row r="35" spans="1:6" x14ac:dyDescent="0.25">
      <c r="A35" s="430"/>
      <c r="B35" s="334" t="s">
        <v>299</v>
      </c>
      <c r="C35" s="258" t="s">
        <v>282</v>
      </c>
      <c r="D35" s="259">
        <f>D28</f>
        <v>2.39</v>
      </c>
      <c r="E35" s="259"/>
      <c r="F35" s="260"/>
    </row>
    <row r="36" spans="1:6" x14ac:dyDescent="0.25">
      <c r="A36" s="430"/>
      <c r="B36" s="335" t="s">
        <v>300</v>
      </c>
      <c r="C36" s="258" t="s">
        <v>282</v>
      </c>
      <c r="D36" s="259">
        <v>2.29</v>
      </c>
      <c r="E36" s="259"/>
      <c r="F36" s="260"/>
    </row>
    <row r="37" spans="1:6" x14ac:dyDescent="0.25">
      <c r="A37" s="430"/>
      <c r="B37" s="333" t="s">
        <v>301</v>
      </c>
      <c r="C37" s="258" t="s">
        <v>282</v>
      </c>
      <c r="D37" s="259">
        <f>SUM(D32:D36)</f>
        <v>8.5719500000000011</v>
      </c>
      <c r="E37" s="259"/>
      <c r="F37" s="260"/>
    </row>
    <row r="38" spans="1:6" x14ac:dyDescent="0.25">
      <c r="A38" s="430"/>
      <c r="B38" s="333" t="s">
        <v>302</v>
      </c>
      <c r="C38" s="258" t="s">
        <v>282</v>
      </c>
      <c r="D38" s="259">
        <f>D30-D37</f>
        <v>0.48804999999999943</v>
      </c>
      <c r="E38" s="259"/>
      <c r="F38" s="260"/>
    </row>
    <row r="39" spans="1:6" x14ac:dyDescent="0.25">
      <c r="A39" s="430"/>
      <c r="B39" s="333" t="s">
        <v>303</v>
      </c>
      <c r="C39" s="258" t="s">
        <v>282</v>
      </c>
      <c r="D39" s="259">
        <f>(D30-D37)*0.2</f>
        <v>9.7609999999999891E-2</v>
      </c>
      <c r="E39" s="259"/>
      <c r="F39" s="260">
        <f t="shared" ref="F39:F52" si="0">D39*E39</f>
        <v>0</v>
      </c>
    </row>
    <row r="40" spans="1:6" x14ac:dyDescent="0.25">
      <c r="A40" s="430"/>
      <c r="B40" s="333" t="s">
        <v>304</v>
      </c>
      <c r="C40" s="258" t="s">
        <v>282</v>
      </c>
      <c r="D40" s="259">
        <f>(D30-D37)*0.8</f>
        <v>0.39043999999999957</v>
      </c>
      <c r="E40" s="259"/>
      <c r="F40" s="260">
        <f t="shared" si="0"/>
        <v>0</v>
      </c>
    </row>
    <row r="41" spans="1:6" ht="25.5" x14ac:dyDescent="0.25">
      <c r="A41" s="336">
        <v>7</v>
      </c>
      <c r="B41" s="314" t="s">
        <v>305</v>
      </c>
      <c r="C41" s="258" t="s">
        <v>282</v>
      </c>
      <c r="D41" s="259">
        <v>3</v>
      </c>
      <c r="E41" s="259"/>
      <c r="F41" s="260">
        <f>D41*E41</f>
        <v>0</v>
      </c>
    </row>
    <row r="42" spans="1:6" ht="77.25" thickBot="1" x14ac:dyDescent="0.3">
      <c r="A42" s="256">
        <v>8</v>
      </c>
      <c r="B42" s="314" t="s">
        <v>306</v>
      </c>
      <c r="C42" s="258" t="s">
        <v>282</v>
      </c>
      <c r="D42" s="264">
        <v>0.2</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6.75" customHeight="1" x14ac:dyDescent="0.25">
      <c r="A46" s="430">
        <v>1</v>
      </c>
      <c r="B46" s="314" t="s">
        <v>376</v>
      </c>
      <c r="C46" s="439" t="s">
        <v>374</v>
      </c>
      <c r="D46" s="440"/>
      <c r="E46" s="440"/>
      <c r="F46" s="441"/>
    </row>
    <row r="47" spans="1:6" x14ac:dyDescent="0.25">
      <c r="A47" s="430"/>
      <c r="B47" s="338" t="s">
        <v>308</v>
      </c>
      <c r="C47" s="258" t="s">
        <v>275</v>
      </c>
      <c r="D47" s="259">
        <v>3</v>
      </c>
      <c r="E47" s="264"/>
      <c r="F47" s="260">
        <f t="shared" si="0"/>
        <v>0</v>
      </c>
    </row>
    <row r="48" spans="1:6" ht="38.25" x14ac:dyDescent="0.25">
      <c r="A48" s="256">
        <v>2</v>
      </c>
      <c r="B48" s="338" t="s">
        <v>355</v>
      </c>
      <c r="C48" s="258" t="s">
        <v>17</v>
      </c>
      <c r="D48" s="259">
        <v>1</v>
      </c>
      <c r="E48" s="264"/>
      <c r="F48" s="260">
        <f t="shared" si="0"/>
        <v>0</v>
      </c>
    </row>
    <row r="49" spans="1:6" ht="38.25" x14ac:dyDescent="0.25">
      <c r="A49" s="256">
        <v>3</v>
      </c>
      <c r="B49" s="315" t="s">
        <v>350</v>
      </c>
      <c r="C49" s="258" t="s">
        <v>17</v>
      </c>
      <c r="D49" s="259">
        <v>1</v>
      </c>
      <c r="E49" s="264"/>
      <c r="F49" s="260">
        <f t="shared" si="0"/>
        <v>0</v>
      </c>
    </row>
    <row r="50" spans="1:6" ht="25.5" x14ac:dyDescent="0.25">
      <c r="A50" s="256">
        <v>4</v>
      </c>
      <c r="B50" s="314" t="s">
        <v>321</v>
      </c>
      <c r="C50" s="258" t="s">
        <v>275</v>
      </c>
      <c r="D50" s="259">
        <v>3</v>
      </c>
      <c r="E50" s="259"/>
      <c r="F50" s="260">
        <f t="shared" si="0"/>
        <v>0</v>
      </c>
    </row>
    <row r="51" spans="1:6" ht="25.5" x14ac:dyDescent="0.25">
      <c r="A51" s="424">
        <v>5</v>
      </c>
      <c r="B51" s="314" t="s">
        <v>322</v>
      </c>
      <c r="C51" s="258"/>
      <c r="D51" s="259"/>
      <c r="E51" s="259"/>
      <c r="F51" s="260"/>
    </row>
    <row r="52" spans="1:6" ht="15.75" thickBot="1" x14ac:dyDescent="0.3">
      <c r="A52" s="426"/>
      <c r="B52" s="343" t="s">
        <v>323</v>
      </c>
      <c r="C52" s="258" t="s">
        <v>275</v>
      </c>
      <c r="D52" s="259">
        <v>3</v>
      </c>
      <c r="E52" s="259"/>
      <c r="F52" s="260">
        <f t="shared" si="0"/>
        <v>0</v>
      </c>
    </row>
    <row r="53" spans="1:6" ht="15.75" thickBot="1" x14ac:dyDescent="0.3">
      <c r="A53" s="337"/>
      <c r="B53" s="317" t="s">
        <v>326</v>
      </c>
      <c r="C53" s="318"/>
      <c r="D53" s="304"/>
      <c r="E53" s="304"/>
      <c r="F53" s="320">
        <f>SUM(F46:F52)</f>
        <v>0</v>
      </c>
    </row>
    <row r="54" spans="1:6" ht="16.5" customHeight="1" x14ac:dyDescent="0.25">
      <c r="A54" s="366"/>
      <c r="B54" s="367"/>
      <c r="C54" s="368"/>
      <c r="D54" s="369"/>
      <c r="E54" s="369"/>
      <c r="F54" s="369"/>
    </row>
  </sheetData>
  <mergeCells count="10">
    <mergeCell ref="A45:F45"/>
    <mergeCell ref="A46:A47"/>
    <mergeCell ref="A51:A52"/>
    <mergeCell ref="A11:F11"/>
    <mergeCell ref="A19:F19"/>
    <mergeCell ref="A20:A21"/>
    <mergeCell ref="A22:A23"/>
    <mergeCell ref="A24:A26"/>
    <mergeCell ref="A29:A40"/>
    <mergeCell ref="C46:F46"/>
  </mergeCells>
  <pageMargins left="0.70866141732283472" right="0.70866141732283472" top="0.74803149606299213" bottom="0.74803149606299213" header="0.31496062992125984" footer="0.31496062992125984"/>
  <pageSetup paperSize="9" scale="82" fitToHeight="0" orientation="portrait" r:id="rId1"/>
  <headerFooter>
    <oddFooter>&amp;RKanal K5 -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4"/>
  <sheetViews>
    <sheetView view="pageBreakPreview" topLeftCell="A40" zoomScaleNormal="100" zoomScaleSheetLayoutView="100" workbookViewId="0">
      <selection activeCell="C46" sqref="C46:F46"/>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358</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$F$53</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252</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4.75" customHeight="1" x14ac:dyDescent="0.25">
      <c r="A15" s="256">
        <f>A14+1</f>
        <v>4</v>
      </c>
      <c r="B15" s="314" t="s">
        <v>278</v>
      </c>
      <c r="C15" s="258" t="s">
        <v>275</v>
      </c>
      <c r="D15" s="259">
        <v>3</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39.75" customHeight="1" x14ac:dyDescent="0.25">
      <c r="A20" s="432">
        <v>1</v>
      </c>
      <c r="B20" s="314" t="s">
        <v>280</v>
      </c>
      <c r="C20" s="258"/>
      <c r="D20" s="259"/>
      <c r="E20" s="259"/>
      <c r="F20" s="260"/>
    </row>
    <row r="21" spans="1:6" x14ac:dyDescent="0.25">
      <c r="A21" s="432"/>
      <c r="B21" s="325" t="s">
        <v>281</v>
      </c>
      <c r="C21" s="258" t="s">
        <v>282</v>
      </c>
      <c r="D21" s="259">
        <v>9.06</v>
      </c>
      <c r="E21" s="259"/>
      <c r="F21" s="260">
        <f>D21*E21</f>
        <v>0</v>
      </c>
    </row>
    <row r="22" spans="1:6" ht="51" x14ac:dyDescent="0.25">
      <c r="A22" s="424">
        <v>2</v>
      </c>
      <c r="B22" s="314" t="s">
        <v>283</v>
      </c>
      <c r="C22" s="258"/>
      <c r="D22" s="259"/>
      <c r="E22" s="259"/>
      <c r="F22" s="260"/>
    </row>
    <row r="23" spans="1:6" ht="17.25" customHeight="1" x14ac:dyDescent="0.25">
      <c r="A23" s="426"/>
      <c r="B23" s="340" t="s">
        <v>284</v>
      </c>
      <c r="C23" s="258" t="s">
        <v>282</v>
      </c>
      <c r="D23" s="259">
        <f>D30*0.02</f>
        <v>0.1812</v>
      </c>
      <c r="E23" s="259"/>
      <c r="F23" s="260">
        <f>D23*E23</f>
        <v>0</v>
      </c>
    </row>
    <row r="24" spans="1:6" ht="25.5" x14ac:dyDescent="0.25">
      <c r="A24" s="430">
        <v>3</v>
      </c>
      <c r="B24" s="314" t="s">
        <v>285</v>
      </c>
      <c r="C24" s="258"/>
      <c r="D24" s="259"/>
      <c r="E24" s="259"/>
      <c r="F24" s="260"/>
    </row>
    <row r="25" spans="1:6" x14ac:dyDescent="0.25">
      <c r="A25" s="430"/>
      <c r="B25" s="314" t="s">
        <v>354</v>
      </c>
      <c r="C25" s="258" t="s">
        <v>287</v>
      </c>
      <c r="D25" s="259">
        <f>3*0.9</f>
        <v>2.7</v>
      </c>
      <c r="E25" s="259"/>
      <c r="F25" s="260"/>
    </row>
    <row r="26" spans="1:6" x14ac:dyDescent="0.25">
      <c r="A26" s="430"/>
      <c r="B26" s="327"/>
      <c r="C26" s="258" t="s">
        <v>289</v>
      </c>
      <c r="D26" s="259">
        <f>SUM(D25:D25)</f>
        <v>2.7</v>
      </c>
      <c r="E26" s="259"/>
      <c r="F26" s="260">
        <f>D26*E26</f>
        <v>0</v>
      </c>
    </row>
    <row r="27" spans="1:6" ht="51" x14ac:dyDescent="0.25">
      <c r="A27" s="256">
        <v>4</v>
      </c>
      <c r="B27" s="314" t="s">
        <v>290</v>
      </c>
      <c r="C27" s="258" t="s">
        <v>282</v>
      </c>
      <c r="D27" s="259">
        <v>0.54</v>
      </c>
      <c r="E27" s="259"/>
      <c r="F27" s="260">
        <f>D27*E27</f>
        <v>0</v>
      </c>
    </row>
    <row r="28" spans="1:6" ht="67.5" customHeight="1" x14ac:dyDescent="0.25">
      <c r="A28" s="328">
        <v>5</v>
      </c>
      <c r="B28" s="329" t="s">
        <v>291</v>
      </c>
      <c r="C28" s="330" t="s">
        <v>282</v>
      </c>
      <c r="D28" s="331">
        <v>2.39</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9.06</v>
      </c>
      <c r="E30" s="259"/>
      <c r="F30" s="260"/>
    </row>
    <row r="31" spans="1:6" x14ac:dyDescent="0.25">
      <c r="A31" s="430"/>
      <c r="B31" s="334" t="s">
        <v>294</v>
      </c>
      <c r="C31" s="258"/>
      <c r="D31" s="259"/>
      <c r="E31" s="259"/>
      <c r="F31" s="260"/>
    </row>
    <row r="32" spans="1:6" x14ac:dyDescent="0.25">
      <c r="A32" s="430"/>
      <c r="B32" s="334" t="s">
        <v>295</v>
      </c>
      <c r="C32" s="258" t="s">
        <v>282</v>
      </c>
      <c r="D32" s="259">
        <f>0.15*0.15*3.14*3</f>
        <v>0.21195000000000003</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0.54</v>
      </c>
      <c r="E34" s="259"/>
      <c r="F34" s="260"/>
    </row>
    <row r="35" spans="1:6" x14ac:dyDescent="0.25">
      <c r="A35" s="430"/>
      <c r="B35" s="334" t="s">
        <v>299</v>
      </c>
      <c r="C35" s="258" t="s">
        <v>282</v>
      </c>
      <c r="D35" s="259">
        <f>D28</f>
        <v>2.39</v>
      </c>
      <c r="E35" s="259"/>
      <c r="F35" s="260"/>
    </row>
    <row r="36" spans="1:6" x14ac:dyDescent="0.25">
      <c r="A36" s="430"/>
      <c r="B36" s="335" t="s">
        <v>300</v>
      </c>
      <c r="C36" s="258" t="s">
        <v>282</v>
      </c>
      <c r="D36" s="259">
        <v>2.29</v>
      </c>
      <c r="E36" s="259"/>
      <c r="F36" s="260"/>
    </row>
    <row r="37" spans="1:6" x14ac:dyDescent="0.25">
      <c r="A37" s="430"/>
      <c r="B37" s="333" t="s">
        <v>301</v>
      </c>
      <c r="C37" s="258" t="s">
        <v>282</v>
      </c>
      <c r="D37" s="259">
        <f>SUM(D32:D36)</f>
        <v>8.5719500000000011</v>
      </c>
      <c r="E37" s="259"/>
      <c r="F37" s="260"/>
    </row>
    <row r="38" spans="1:6" x14ac:dyDescent="0.25">
      <c r="A38" s="430"/>
      <c r="B38" s="333" t="s">
        <v>302</v>
      </c>
      <c r="C38" s="258" t="s">
        <v>282</v>
      </c>
      <c r="D38" s="259">
        <f>D30-D37</f>
        <v>0.48804999999999943</v>
      </c>
      <c r="E38" s="259"/>
      <c r="F38" s="260"/>
    </row>
    <row r="39" spans="1:6" x14ac:dyDescent="0.25">
      <c r="A39" s="430"/>
      <c r="B39" s="333" t="s">
        <v>303</v>
      </c>
      <c r="C39" s="258" t="s">
        <v>282</v>
      </c>
      <c r="D39" s="259">
        <f>(D30-D37)*0.2</f>
        <v>9.7609999999999891E-2</v>
      </c>
      <c r="E39" s="259"/>
      <c r="F39" s="260">
        <f t="shared" ref="F39:F52" si="0">D39*E39</f>
        <v>0</v>
      </c>
    </row>
    <row r="40" spans="1:6" x14ac:dyDescent="0.25">
      <c r="A40" s="430"/>
      <c r="B40" s="333" t="s">
        <v>304</v>
      </c>
      <c r="C40" s="258" t="s">
        <v>282</v>
      </c>
      <c r="D40" s="259">
        <f>(D30-D37)*0.8</f>
        <v>0.39043999999999957</v>
      </c>
      <c r="E40" s="259"/>
      <c r="F40" s="260">
        <f t="shared" si="0"/>
        <v>0</v>
      </c>
    </row>
    <row r="41" spans="1:6" ht="25.5" x14ac:dyDescent="0.25">
      <c r="A41" s="336">
        <v>7</v>
      </c>
      <c r="B41" s="314" t="s">
        <v>305</v>
      </c>
      <c r="C41" s="258" t="s">
        <v>282</v>
      </c>
      <c r="D41" s="259">
        <v>3</v>
      </c>
      <c r="E41" s="259"/>
      <c r="F41" s="260">
        <f>D41*E41</f>
        <v>0</v>
      </c>
    </row>
    <row r="42" spans="1:6" ht="77.25" thickBot="1" x14ac:dyDescent="0.3">
      <c r="A42" s="256">
        <v>8</v>
      </c>
      <c r="B42" s="314" t="s">
        <v>306</v>
      </c>
      <c r="C42" s="258" t="s">
        <v>282</v>
      </c>
      <c r="D42" s="264">
        <v>0.2</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6" customHeight="1" x14ac:dyDescent="0.25">
      <c r="A46" s="430">
        <v>1</v>
      </c>
      <c r="B46" s="314" t="s">
        <v>376</v>
      </c>
      <c r="C46" s="439" t="s">
        <v>374</v>
      </c>
      <c r="D46" s="440"/>
      <c r="E46" s="440"/>
      <c r="F46" s="441"/>
    </row>
    <row r="47" spans="1:6" x14ac:dyDescent="0.25">
      <c r="A47" s="430"/>
      <c r="B47" s="338" t="s">
        <v>308</v>
      </c>
      <c r="C47" s="258" t="s">
        <v>275</v>
      </c>
      <c r="D47" s="259">
        <v>3</v>
      </c>
      <c r="E47" s="264"/>
      <c r="F47" s="260">
        <f t="shared" si="0"/>
        <v>0</v>
      </c>
    </row>
    <row r="48" spans="1:6" ht="38.25" x14ac:dyDescent="0.25">
      <c r="A48" s="256">
        <v>2</v>
      </c>
      <c r="B48" s="338" t="s">
        <v>355</v>
      </c>
      <c r="C48" s="258" t="s">
        <v>17</v>
      </c>
      <c r="D48" s="259">
        <v>1</v>
      </c>
      <c r="E48" s="264"/>
      <c r="F48" s="260">
        <f t="shared" si="0"/>
        <v>0</v>
      </c>
    </row>
    <row r="49" spans="1:6" ht="38.25" x14ac:dyDescent="0.25">
      <c r="A49" s="256">
        <v>3</v>
      </c>
      <c r="B49" s="315" t="s">
        <v>350</v>
      </c>
      <c r="C49" s="258" t="s">
        <v>17</v>
      </c>
      <c r="D49" s="259">
        <v>1</v>
      </c>
      <c r="E49" s="264"/>
      <c r="F49" s="260">
        <f t="shared" si="0"/>
        <v>0</v>
      </c>
    </row>
    <row r="50" spans="1:6" ht="25.5" x14ac:dyDescent="0.25">
      <c r="A50" s="256">
        <v>4</v>
      </c>
      <c r="B50" s="314" t="s">
        <v>321</v>
      </c>
      <c r="C50" s="258" t="s">
        <v>275</v>
      </c>
      <c r="D50" s="259">
        <v>3</v>
      </c>
      <c r="E50" s="259"/>
      <c r="F50" s="260">
        <f t="shared" si="0"/>
        <v>0</v>
      </c>
    </row>
    <row r="51" spans="1:6" ht="25.5" x14ac:dyDescent="0.25">
      <c r="A51" s="424">
        <v>5</v>
      </c>
      <c r="B51" s="314" t="s">
        <v>322</v>
      </c>
      <c r="C51" s="258"/>
      <c r="D51" s="259"/>
      <c r="E51" s="259"/>
      <c r="F51" s="260"/>
    </row>
    <row r="52" spans="1:6" ht="15.75" thickBot="1" x14ac:dyDescent="0.3">
      <c r="A52" s="426"/>
      <c r="B52" s="343" t="s">
        <v>323</v>
      </c>
      <c r="C52" s="258" t="s">
        <v>275</v>
      </c>
      <c r="D52" s="259">
        <v>3</v>
      </c>
      <c r="E52" s="259"/>
      <c r="F52" s="260">
        <f t="shared" si="0"/>
        <v>0</v>
      </c>
    </row>
    <row r="53" spans="1:6" ht="15.75" thickBot="1" x14ac:dyDescent="0.3">
      <c r="A53" s="337"/>
      <c r="B53" s="317" t="s">
        <v>326</v>
      </c>
      <c r="C53" s="318"/>
      <c r="D53" s="304"/>
      <c r="E53" s="304"/>
      <c r="F53" s="320">
        <f>SUM(F46:F52)</f>
        <v>0</v>
      </c>
    </row>
    <row r="54" spans="1:6" ht="16.5" customHeight="1" x14ac:dyDescent="0.25">
      <c r="A54" s="366"/>
      <c r="B54" s="367"/>
      <c r="C54" s="368"/>
      <c r="D54" s="369"/>
      <c r="E54" s="369"/>
      <c r="F54" s="369"/>
    </row>
  </sheetData>
  <mergeCells count="10">
    <mergeCell ref="A45:F45"/>
    <mergeCell ref="A46:A47"/>
    <mergeCell ref="A51:A52"/>
    <mergeCell ref="A11:F11"/>
    <mergeCell ref="A19:F19"/>
    <mergeCell ref="A20:A21"/>
    <mergeCell ref="A22:A23"/>
    <mergeCell ref="A24:A26"/>
    <mergeCell ref="A29:A40"/>
    <mergeCell ref="C46:F46"/>
  </mergeCells>
  <pageMargins left="0.70866141732283472" right="0.70866141732283472" top="0.74803149606299213" bottom="0.74803149606299213" header="0.31496062992125984" footer="0.31496062992125984"/>
  <pageSetup paperSize="9" scale="82" fitToHeight="0" orientation="portrait" r:id="rId1"/>
  <headerFooter>
    <oddFooter>&amp;RKanal K6 -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4"/>
  <sheetViews>
    <sheetView view="pageBreakPreview" topLeftCell="A37" zoomScaleNormal="100" zoomScaleSheetLayoutView="100" workbookViewId="0">
      <selection activeCell="C46" sqref="C46:F46"/>
    </sheetView>
  </sheetViews>
  <sheetFormatPr defaultRowHeight="15" x14ac:dyDescent="0.25"/>
  <cols>
    <col min="1" max="1" width="6.42578125" style="245" customWidth="1"/>
    <col min="2" max="2" width="48.425781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359</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$F$43</f>
        <v>0</v>
      </c>
    </row>
    <row r="6" spans="1:6" ht="16.5" customHeight="1" x14ac:dyDescent="0.25">
      <c r="A6" s="289" t="s">
        <v>29</v>
      </c>
      <c r="B6" s="290" t="s">
        <v>236</v>
      </c>
      <c r="C6" s="291"/>
      <c r="D6" s="268"/>
      <c r="E6" s="292"/>
      <c r="F6" s="293">
        <f>$F$53</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255</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3</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4" customHeight="1" x14ac:dyDescent="0.25">
      <c r="A15" s="256">
        <f>A14+1</f>
        <v>4</v>
      </c>
      <c r="B15" s="314" t="s">
        <v>278</v>
      </c>
      <c r="C15" s="258" t="s">
        <v>275</v>
      </c>
      <c r="D15" s="259">
        <v>3</v>
      </c>
      <c r="E15" s="259"/>
      <c r="F15" s="260">
        <f>D15*E15</f>
        <v>0</v>
      </c>
    </row>
    <row r="16" spans="1:6" ht="15.75" thickBot="1" x14ac:dyDescent="0.3">
      <c r="A16" s="256">
        <v>5</v>
      </c>
      <c r="B16" s="315" t="s">
        <v>279</v>
      </c>
      <c r="C16" s="258" t="s">
        <v>2</v>
      </c>
      <c r="D16" s="259">
        <v>5</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39.75" customHeight="1" x14ac:dyDescent="0.25">
      <c r="A20" s="432">
        <v>1</v>
      </c>
      <c r="B20" s="314" t="s">
        <v>280</v>
      </c>
      <c r="C20" s="258"/>
      <c r="D20" s="259"/>
      <c r="E20" s="259"/>
      <c r="F20" s="260"/>
    </row>
    <row r="21" spans="1:6" x14ac:dyDescent="0.25">
      <c r="A21" s="432"/>
      <c r="B21" s="325" t="s">
        <v>281</v>
      </c>
      <c r="C21" s="258" t="s">
        <v>282</v>
      </c>
      <c r="D21" s="259">
        <v>9.06</v>
      </c>
      <c r="E21" s="259"/>
      <c r="F21" s="260">
        <f>D21*E21</f>
        <v>0</v>
      </c>
    </row>
    <row r="22" spans="1:6" ht="51" x14ac:dyDescent="0.25">
      <c r="A22" s="424">
        <v>2</v>
      </c>
      <c r="B22" s="314" t="s">
        <v>283</v>
      </c>
      <c r="C22" s="258"/>
      <c r="D22" s="259"/>
      <c r="E22" s="259"/>
      <c r="F22" s="260"/>
    </row>
    <row r="23" spans="1:6" ht="17.25" customHeight="1" x14ac:dyDescent="0.25">
      <c r="A23" s="426"/>
      <c r="B23" s="340" t="s">
        <v>284</v>
      </c>
      <c r="C23" s="258" t="s">
        <v>282</v>
      </c>
      <c r="D23" s="259">
        <f>D30*0.02</f>
        <v>0.1812</v>
      </c>
      <c r="E23" s="259"/>
      <c r="F23" s="260">
        <f>D23*E23</f>
        <v>0</v>
      </c>
    </row>
    <row r="24" spans="1:6" ht="25.5" x14ac:dyDescent="0.25">
      <c r="A24" s="430">
        <v>3</v>
      </c>
      <c r="B24" s="314" t="s">
        <v>285</v>
      </c>
      <c r="C24" s="258"/>
      <c r="D24" s="259"/>
      <c r="E24" s="259"/>
      <c r="F24" s="260"/>
    </row>
    <row r="25" spans="1:6" x14ac:dyDescent="0.25">
      <c r="A25" s="430"/>
      <c r="B25" s="314" t="s">
        <v>354</v>
      </c>
      <c r="C25" s="258" t="s">
        <v>287</v>
      </c>
      <c r="D25" s="259">
        <f>3*0.9</f>
        <v>2.7</v>
      </c>
      <c r="E25" s="259"/>
      <c r="F25" s="260"/>
    </row>
    <row r="26" spans="1:6" x14ac:dyDescent="0.25">
      <c r="A26" s="430"/>
      <c r="B26" s="327"/>
      <c r="C26" s="258" t="s">
        <v>289</v>
      </c>
      <c r="D26" s="259">
        <f>SUM(D25:D25)</f>
        <v>2.7</v>
      </c>
      <c r="E26" s="259"/>
      <c r="F26" s="260">
        <f>D26*E26</f>
        <v>0</v>
      </c>
    </row>
    <row r="27" spans="1:6" ht="51" x14ac:dyDescent="0.25">
      <c r="A27" s="256">
        <v>4</v>
      </c>
      <c r="B27" s="314" t="s">
        <v>290</v>
      </c>
      <c r="C27" s="258" t="s">
        <v>282</v>
      </c>
      <c r="D27" s="259">
        <v>0.54</v>
      </c>
      <c r="E27" s="259"/>
      <c r="F27" s="260">
        <f>D27*E27</f>
        <v>0</v>
      </c>
    </row>
    <row r="28" spans="1:6" ht="68.25" customHeight="1" x14ac:dyDescent="0.25">
      <c r="A28" s="328">
        <v>5</v>
      </c>
      <c r="B28" s="329" t="s">
        <v>291</v>
      </c>
      <c r="C28" s="330" t="s">
        <v>282</v>
      </c>
      <c r="D28" s="331">
        <v>2.39</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9.06</v>
      </c>
      <c r="E30" s="259"/>
      <c r="F30" s="260"/>
    </row>
    <row r="31" spans="1:6" x14ac:dyDescent="0.25">
      <c r="A31" s="430"/>
      <c r="B31" s="334" t="s">
        <v>294</v>
      </c>
      <c r="C31" s="258"/>
      <c r="D31" s="259"/>
      <c r="E31" s="259"/>
      <c r="F31" s="260"/>
    </row>
    <row r="32" spans="1:6" x14ac:dyDescent="0.25">
      <c r="A32" s="430"/>
      <c r="B32" s="334" t="s">
        <v>295</v>
      </c>
      <c r="C32" s="258" t="s">
        <v>282</v>
      </c>
      <c r="D32" s="259">
        <f>0.15*0.15*3.14*3</f>
        <v>0.21195000000000003</v>
      </c>
      <c r="E32" s="259"/>
      <c r="F32" s="260"/>
    </row>
    <row r="33" spans="1:6" x14ac:dyDescent="0.25">
      <c r="A33" s="430"/>
      <c r="B33" s="334" t="s">
        <v>297</v>
      </c>
      <c r="C33" s="258" t="s">
        <v>282</v>
      </c>
      <c r="D33" s="259">
        <f>0.5*0.5*3.14*2*2</f>
        <v>3.14</v>
      </c>
      <c r="E33" s="259"/>
      <c r="F33" s="260"/>
    </row>
    <row r="34" spans="1:6" x14ac:dyDescent="0.25">
      <c r="A34" s="430"/>
      <c r="B34" s="334" t="s">
        <v>298</v>
      </c>
      <c r="C34" s="258" t="s">
        <v>282</v>
      </c>
      <c r="D34" s="259">
        <f>D27</f>
        <v>0.54</v>
      </c>
      <c r="E34" s="259"/>
      <c r="F34" s="260"/>
    </row>
    <row r="35" spans="1:6" x14ac:dyDescent="0.25">
      <c r="A35" s="430"/>
      <c r="B35" s="334" t="s">
        <v>299</v>
      </c>
      <c r="C35" s="258" t="s">
        <v>282</v>
      </c>
      <c r="D35" s="259">
        <f>D28</f>
        <v>2.39</v>
      </c>
      <c r="E35" s="259"/>
      <c r="F35" s="260"/>
    </row>
    <row r="36" spans="1:6" x14ac:dyDescent="0.25">
      <c r="A36" s="430"/>
      <c r="B36" s="335" t="s">
        <v>300</v>
      </c>
      <c r="C36" s="258" t="s">
        <v>282</v>
      </c>
      <c r="D36" s="259">
        <v>2.29</v>
      </c>
      <c r="E36" s="259"/>
      <c r="F36" s="260"/>
    </row>
    <row r="37" spans="1:6" x14ac:dyDescent="0.25">
      <c r="A37" s="430"/>
      <c r="B37" s="333" t="s">
        <v>301</v>
      </c>
      <c r="C37" s="258" t="s">
        <v>282</v>
      </c>
      <c r="D37" s="259">
        <f>SUM(D32:D36)</f>
        <v>8.5719500000000011</v>
      </c>
      <c r="E37" s="259"/>
      <c r="F37" s="260"/>
    </row>
    <row r="38" spans="1:6" x14ac:dyDescent="0.25">
      <c r="A38" s="430"/>
      <c r="B38" s="333" t="s">
        <v>302</v>
      </c>
      <c r="C38" s="258" t="s">
        <v>282</v>
      </c>
      <c r="D38" s="259">
        <f>D30-D37</f>
        <v>0.48804999999999943</v>
      </c>
      <c r="E38" s="259"/>
      <c r="F38" s="260"/>
    </row>
    <row r="39" spans="1:6" x14ac:dyDescent="0.25">
      <c r="A39" s="430"/>
      <c r="B39" s="333" t="s">
        <v>303</v>
      </c>
      <c r="C39" s="258" t="s">
        <v>282</v>
      </c>
      <c r="D39" s="259">
        <f>(D30-D37)*0.2</f>
        <v>9.7609999999999891E-2</v>
      </c>
      <c r="E39" s="259"/>
      <c r="F39" s="260">
        <f t="shared" ref="F39:F52" si="0">D39*E39</f>
        <v>0</v>
      </c>
    </row>
    <row r="40" spans="1:6" x14ac:dyDescent="0.25">
      <c r="A40" s="430"/>
      <c r="B40" s="333" t="s">
        <v>304</v>
      </c>
      <c r="C40" s="258" t="s">
        <v>282</v>
      </c>
      <c r="D40" s="259">
        <f>(D30-D37)*0.8</f>
        <v>0.39043999999999957</v>
      </c>
      <c r="E40" s="259"/>
      <c r="F40" s="260">
        <f t="shared" si="0"/>
        <v>0</v>
      </c>
    </row>
    <row r="41" spans="1:6" ht="25.5" x14ac:dyDescent="0.25">
      <c r="A41" s="336">
        <v>7</v>
      </c>
      <c r="B41" s="314" t="s">
        <v>305</v>
      </c>
      <c r="C41" s="258" t="s">
        <v>282</v>
      </c>
      <c r="D41" s="259">
        <v>3</v>
      </c>
      <c r="E41" s="259"/>
      <c r="F41" s="260">
        <f>D41*E41</f>
        <v>0</v>
      </c>
    </row>
    <row r="42" spans="1:6" ht="77.25" thickBot="1" x14ac:dyDescent="0.3">
      <c r="A42" s="256">
        <v>8</v>
      </c>
      <c r="B42" s="314" t="s">
        <v>306</v>
      </c>
      <c r="C42" s="258" t="s">
        <v>282</v>
      </c>
      <c r="D42" s="264">
        <v>0.2</v>
      </c>
      <c r="E42" s="259"/>
      <c r="F42" s="260">
        <f t="shared" si="0"/>
        <v>0</v>
      </c>
    </row>
    <row r="43" spans="1:6" ht="17.25" customHeight="1" thickBot="1" x14ac:dyDescent="0.3">
      <c r="A43" s="337"/>
      <c r="B43" s="317" t="s">
        <v>31</v>
      </c>
      <c r="C43" s="318"/>
      <c r="D43" s="304"/>
      <c r="E43" s="304"/>
      <c r="F43" s="320">
        <f>SUM(F20:F42)</f>
        <v>0</v>
      </c>
    </row>
    <row r="44" spans="1:6" ht="13.5" customHeight="1" thickBot="1" x14ac:dyDescent="0.3">
      <c r="A44" s="307"/>
      <c r="B44" s="322"/>
      <c r="C44" s="309"/>
      <c r="D44" s="310"/>
      <c r="E44" s="310"/>
      <c r="F44" s="324"/>
    </row>
    <row r="45" spans="1:6" ht="16.5" customHeight="1" thickBot="1" x14ac:dyDescent="0.3">
      <c r="A45" s="422" t="s">
        <v>307</v>
      </c>
      <c r="B45" s="423"/>
      <c r="C45" s="423"/>
      <c r="D45" s="423"/>
      <c r="E45" s="423"/>
      <c r="F45" s="431"/>
    </row>
    <row r="46" spans="1:6" ht="69" customHeight="1" x14ac:dyDescent="0.25">
      <c r="A46" s="430">
        <v>1</v>
      </c>
      <c r="B46" s="314" t="s">
        <v>376</v>
      </c>
      <c r="C46" s="439" t="s">
        <v>374</v>
      </c>
      <c r="D46" s="440"/>
      <c r="E46" s="440"/>
      <c r="F46" s="441"/>
    </row>
    <row r="47" spans="1:6" x14ac:dyDescent="0.25">
      <c r="A47" s="430"/>
      <c r="B47" s="338" t="s">
        <v>308</v>
      </c>
      <c r="C47" s="258" t="s">
        <v>275</v>
      </c>
      <c r="D47" s="259">
        <v>3</v>
      </c>
      <c r="E47" s="264"/>
      <c r="F47" s="260">
        <f t="shared" si="0"/>
        <v>0</v>
      </c>
    </row>
    <row r="48" spans="1:6" ht="38.25" x14ac:dyDescent="0.25">
      <c r="A48" s="256">
        <v>2</v>
      </c>
      <c r="B48" s="338" t="s">
        <v>355</v>
      </c>
      <c r="C48" s="258" t="s">
        <v>17</v>
      </c>
      <c r="D48" s="259">
        <v>1</v>
      </c>
      <c r="E48" s="264"/>
      <c r="F48" s="260">
        <f t="shared" si="0"/>
        <v>0</v>
      </c>
    </row>
    <row r="49" spans="1:6" ht="38.25" x14ac:dyDescent="0.25">
      <c r="A49" s="256">
        <v>3</v>
      </c>
      <c r="B49" s="315" t="s">
        <v>350</v>
      </c>
      <c r="C49" s="258" t="s">
        <v>17</v>
      </c>
      <c r="D49" s="259">
        <v>1</v>
      </c>
      <c r="E49" s="264"/>
      <c r="F49" s="260">
        <f t="shared" si="0"/>
        <v>0</v>
      </c>
    </row>
    <row r="50" spans="1:6" ht="25.5" x14ac:dyDescent="0.25">
      <c r="A50" s="256">
        <v>4</v>
      </c>
      <c r="B50" s="314" t="s">
        <v>321</v>
      </c>
      <c r="C50" s="258" t="s">
        <v>275</v>
      </c>
      <c r="D50" s="259">
        <v>3</v>
      </c>
      <c r="E50" s="259"/>
      <c r="F50" s="260">
        <f t="shared" si="0"/>
        <v>0</v>
      </c>
    </row>
    <row r="51" spans="1:6" ht="25.5" x14ac:dyDescent="0.25">
      <c r="A51" s="424">
        <v>5</v>
      </c>
      <c r="B51" s="314" t="s">
        <v>322</v>
      </c>
      <c r="C51" s="258"/>
      <c r="D51" s="259"/>
      <c r="E51" s="259"/>
      <c r="F51" s="260"/>
    </row>
    <row r="52" spans="1:6" ht="15.75" thickBot="1" x14ac:dyDescent="0.3">
      <c r="A52" s="426"/>
      <c r="B52" s="343" t="s">
        <v>323</v>
      </c>
      <c r="C52" s="258" t="s">
        <v>275</v>
      </c>
      <c r="D52" s="259">
        <v>3</v>
      </c>
      <c r="E52" s="259"/>
      <c r="F52" s="260">
        <f t="shared" si="0"/>
        <v>0</v>
      </c>
    </row>
    <row r="53" spans="1:6" ht="15.75" thickBot="1" x14ac:dyDescent="0.3">
      <c r="A53" s="337"/>
      <c r="B53" s="317" t="s">
        <v>326</v>
      </c>
      <c r="C53" s="318"/>
      <c r="D53" s="304"/>
      <c r="E53" s="304"/>
      <c r="F53" s="320">
        <f>SUM(F47:F52)</f>
        <v>0</v>
      </c>
    </row>
    <row r="54" spans="1:6" ht="16.5" customHeight="1" x14ac:dyDescent="0.25">
      <c r="A54" s="366"/>
      <c r="B54" s="367"/>
      <c r="C54" s="368"/>
      <c r="D54" s="369"/>
      <c r="E54" s="369"/>
      <c r="F54" s="369"/>
    </row>
  </sheetData>
  <mergeCells count="10">
    <mergeCell ref="A45:F45"/>
    <mergeCell ref="A46:A47"/>
    <mergeCell ref="A51:A52"/>
    <mergeCell ref="A11:F11"/>
    <mergeCell ref="A19:F19"/>
    <mergeCell ref="A20:A21"/>
    <mergeCell ref="A22:A23"/>
    <mergeCell ref="A24:A26"/>
    <mergeCell ref="A29:A40"/>
    <mergeCell ref="C46:F46"/>
  </mergeCells>
  <pageMargins left="0.70866141732283472" right="0.70866141732283472" top="0.74803149606299213" bottom="0.74803149606299213" header="0.31496062992125984" footer="0.31496062992125984"/>
  <pageSetup paperSize="9" scale="82" fitToHeight="0" orientation="portrait" r:id="rId1"/>
  <headerFooter>
    <oddFooter>&amp;RKanal K7 -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4"/>
  <sheetViews>
    <sheetView view="pageBreakPreview" topLeftCell="A28" zoomScaleNormal="100" zoomScaleSheetLayoutView="100" workbookViewId="0">
      <selection activeCell="B46" sqref="B46"/>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360</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$F$42</f>
        <v>0</v>
      </c>
    </row>
    <row r="6" spans="1:6" ht="16.5" customHeight="1" x14ac:dyDescent="0.25">
      <c r="A6" s="289" t="s">
        <v>29</v>
      </c>
      <c r="B6" s="290" t="s">
        <v>236</v>
      </c>
      <c r="C6" s="291"/>
      <c r="D6" s="268"/>
      <c r="E6" s="292"/>
      <c r="F6" s="293">
        <f>$F$53</f>
        <v>0</v>
      </c>
    </row>
    <row r="7" spans="1:6" ht="16.5" customHeight="1" x14ac:dyDescent="0.25">
      <c r="A7" s="294" t="s">
        <v>273</v>
      </c>
      <c r="B7" s="295" t="s">
        <v>237</v>
      </c>
      <c r="C7" s="296"/>
      <c r="D7" s="297"/>
      <c r="E7" s="298"/>
      <c r="F7" s="299">
        <v>0</v>
      </c>
    </row>
    <row r="8" spans="1:6" ht="16.5" customHeight="1" thickBot="1" x14ac:dyDescent="0.3">
      <c r="A8" s="294"/>
      <c r="B8" s="295" t="s">
        <v>238</v>
      </c>
      <c r="C8" s="300">
        <v>0.1</v>
      </c>
      <c r="D8" s="297"/>
      <c r="E8" s="298"/>
      <c r="F8" s="299">
        <f>SUM(F4:F7)*0.1</f>
        <v>0</v>
      </c>
    </row>
    <row r="9" spans="1:6" ht="16.5" customHeight="1" thickBot="1" x14ac:dyDescent="0.3">
      <c r="A9" s="301"/>
      <c r="B9" s="302" t="s">
        <v>258</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5.5" x14ac:dyDescent="0.25">
      <c r="A12" s="312">
        <v>1</v>
      </c>
      <c r="B12" s="313" t="s">
        <v>274</v>
      </c>
      <c r="C12" s="253" t="s">
        <v>275</v>
      </c>
      <c r="D12" s="254">
        <v>29</v>
      </c>
      <c r="E12" s="254"/>
      <c r="F12" s="255">
        <f>D12*E12</f>
        <v>0</v>
      </c>
    </row>
    <row r="13" spans="1:6" ht="38.25" x14ac:dyDescent="0.25">
      <c r="A13" s="256">
        <f>A12+1</f>
        <v>2</v>
      </c>
      <c r="B13" s="314" t="s">
        <v>276</v>
      </c>
      <c r="C13" s="258" t="s">
        <v>17</v>
      </c>
      <c r="D13" s="259">
        <v>2</v>
      </c>
      <c r="E13" s="259"/>
      <c r="F13" s="260">
        <f>D13*E13</f>
        <v>0</v>
      </c>
    </row>
    <row r="14" spans="1:6" ht="76.5" x14ac:dyDescent="0.25">
      <c r="A14" s="256">
        <f>A13+1</f>
        <v>3</v>
      </c>
      <c r="B14" s="266" t="s">
        <v>277</v>
      </c>
      <c r="C14" s="258" t="s">
        <v>7</v>
      </c>
      <c r="D14" s="259">
        <v>6</v>
      </c>
      <c r="E14" s="259"/>
      <c r="F14" s="260">
        <f>D14*E14</f>
        <v>0</v>
      </c>
    </row>
    <row r="15" spans="1:6" ht="53.25" customHeight="1" x14ac:dyDescent="0.25">
      <c r="A15" s="256">
        <f>A14+1</f>
        <v>4</v>
      </c>
      <c r="B15" s="314" t="s">
        <v>278</v>
      </c>
      <c r="C15" s="258" t="s">
        <v>275</v>
      </c>
      <c r="D15" s="259">
        <v>29</v>
      </c>
      <c r="E15" s="259"/>
      <c r="F15" s="260">
        <f>D15*E15</f>
        <v>0</v>
      </c>
    </row>
    <row r="16" spans="1:6" ht="15.75" thickBot="1" x14ac:dyDescent="0.3">
      <c r="A16" s="256">
        <v>5</v>
      </c>
      <c r="B16" s="315" t="s">
        <v>279</v>
      </c>
      <c r="C16" s="258" t="s">
        <v>2</v>
      </c>
      <c r="D16" s="259">
        <v>10</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1.25" customHeight="1" x14ac:dyDescent="0.25">
      <c r="A20" s="432">
        <v>1</v>
      </c>
      <c r="B20" s="314" t="s">
        <v>280</v>
      </c>
      <c r="C20" s="258"/>
      <c r="D20" s="259"/>
      <c r="E20" s="259"/>
      <c r="F20" s="260"/>
    </row>
    <row r="21" spans="1:6" x14ac:dyDescent="0.25">
      <c r="A21" s="432"/>
      <c r="B21" s="325" t="s">
        <v>281</v>
      </c>
      <c r="C21" s="258" t="s">
        <v>282</v>
      </c>
      <c r="D21" s="259">
        <v>94.48</v>
      </c>
      <c r="E21" s="259"/>
      <c r="F21" s="260">
        <f>D21*E21</f>
        <v>0</v>
      </c>
    </row>
    <row r="22" spans="1:6" ht="51" x14ac:dyDescent="0.25">
      <c r="A22" s="424">
        <v>2</v>
      </c>
      <c r="B22" s="314" t="s">
        <v>283</v>
      </c>
      <c r="C22" s="258"/>
      <c r="D22" s="259"/>
      <c r="E22" s="259"/>
      <c r="F22" s="260"/>
    </row>
    <row r="23" spans="1:6" ht="17.25" customHeight="1" x14ac:dyDescent="0.25">
      <c r="A23" s="426"/>
      <c r="B23" s="340" t="s">
        <v>284</v>
      </c>
      <c r="C23" s="258" t="s">
        <v>282</v>
      </c>
      <c r="D23" s="259">
        <f>D30*0.02</f>
        <v>1.8896000000000002</v>
      </c>
      <c r="E23" s="259"/>
      <c r="F23" s="260">
        <f>D23*E23</f>
        <v>0</v>
      </c>
    </row>
    <row r="24" spans="1:6" ht="25.5" x14ac:dyDescent="0.25">
      <c r="A24" s="430">
        <v>3</v>
      </c>
      <c r="B24" s="314" t="s">
        <v>285</v>
      </c>
      <c r="C24" s="258"/>
      <c r="D24" s="259"/>
      <c r="E24" s="259"/>
      <c r="F24" s="260"/>
    </row>
    <row r="25" spans="1:6" x14ac:dyDescent="0.25">
      <c r="A25" s="430"/>
      <c r="B25" s="314" t="s">
        <v>361</v>
      </c>
      <c r="C25" s="258" t="s">
        <v>287</v>
      </c>
      <c r="D25" s="259">
        <f>29*0.9</f>
        <v>26.1</v>
      </c>
      <c r="E25" s="259"/>
      <c r="F25" s="260"/>
    </row>
    <row r="26" spans="1:6" x14ac:dyDescent="0.25">
      <c r="A26" s="430"/>
      <c r="B26" s="327"/>
      <c r="C26" s="258" t="s">
        <v>289</v>
      </c>
      <c r="D26" s="259">
        <f>SUM(D25:D25)</f>
        <v>26.1</v>
      </c>
      <c r="E26" s="259"/>
      <c r="F26" s="260">
        <f>D26*E26</f>
        <v>0</v>
      </c>
    </row>
    <row r="27" spans="1:6" ht="51" x14ac:dyDescent="0.25">
      <c r="A27" s="256">
        <v>4</v>
      </c>
      <c r="B27" s="314" t="s">
        <v>290</v>
      </c>
      <c r="C27" s="258" t="s">
        <v>282</v>
      </c>
      <c r="D27" s="259">
        <v>4.74</v>
      </c>
      <c r="E27" s="259"/>
      <c r="F27" s="260">
        <f>D27*E27</f>
        <v>0</v>
      </c>
    </row>
    <row r="28" spans="1:6" ht="67.5" customHeight="1" x14ac:dyDescent="0.25">
      <c r="A28" s="328">
        <v>5</v>
      </c>
      <c r="B28" s="329" t="s">
        <v>291</v>
      </c>
      <c r="C28" s="330" t="s">
        <v>282</v>
      </c>
      <c r="D28" s="331">
        <v>21.05</v>
      </c>
      <c r="E28" s="331"/>
      <c r="F28" s="332">
        <f>D28*E28</f>
        <v>0</v>
      </c>
    </row>
    <row r="29" spans="1:6" ht="77.25" x14ac:dyDescent="0.25">
      <c r="A29" s="430">
        <v>6</v>
      </c>
      <c r="B29" s="333" t="s">
        <v>292</v>
      </c>
      <c r="C29" s="258"/>
      <c r="D29" s="259"/>
      <c r="E29" s="259"/>
      <c r="F29" s="260"/>
    </row>
    <row r="30" spans="1:6" x14ac:dyDescent="0.25">
      <c r="A30" s="430"/>
      <c r="B30" s="333" t="s">
        <v>293</v>
      </c>
      <c r="C30" s="258" t="s">
        <v>282</v>
      </c>
      <c r="D30" s="259">
        <v>94.48</v>
      </c>
      <c r="E30" s="259"/>
      <c r="F30" s="260"/>
    </row>
    <row r="31" spans="1:6" x14ac:dyDescent="0.25">
      <c r="A31" s="430"/>
      <c r="B31" s="334" t="s">
        <v>294</v>
      </c>
      <c r="C31" s="258"/>
      <c r="D31" s="259"/>
      <c r="E31" s="259"/>
      <c r="F31" s="260"/>
    </row>
    <row r="32" spans="1:6" x14ac:dyDescent="0.25">
      <c r="A32" s="430"/>
      <c r="B32" s="334" t="s">
        <v>362</v>
      </c>
      <c r="C32" s="258" t="s">
        <v>282</v>
      </c>
      <c r="D32" s="259">
        <f>0.125*0.125*3.14*29</f>
        <v>1.4228125</v>
      </c>
      <c r="E32" s="259"/>
      <c r="F32" s="260"/>
    </row>
    <row r="33" spans="1:6" x14ac:dyDescent="0.25">
      <c r="A33" s="430"/>
      <c r="B33" s="334" t="s">
        <v>298</v>
      </c>
      <c r="C33" s="258" t="s">
        <v>282</v>
      </c>
      <c r="D33" s="259">
        <f>D27</f>
        <v>4.74</v>
      </c>
      <c r="E33" s="259"/>
      <c r="F33" s="260"/>
    </row>
    <row r="34" spans="1:6" x14ac:dyDescent="0.25">
      <c r="A34" s="430"/>
      <c r="B34" s="334" t="s">
        <v>299</v>
      </c>
      <c r="C34" s="258" t="s">
        <v>282</v>
      </c>
      <c r="D34" s="259">
        <f>D28</f>
        <v>21.05</v>
      </c>
      <c r="E34" s="259"/>
      <c r="F34" s="260"/>
    </row>
    <row r="35" spans="1:6" x14ac:dyDescent="0.25">
      <c r="A35" s="430"/>
      <c r="B35" s="335" t="s">
        <v>300</v>
      </c>
      <c r="C35" s="258" t="s">
        <v>282</v>
      </c>
      <c r="D35" s="259">
        <v>23.08</v>
      </c>
      <c r="E35" s="259"/>
      <c r="F35" s="260"/>
    </row>
    <row r="36" spans="1:6" x14ac:dyDescent="0.25">
      <c r="A36" s="430"/>
      <c r="B36" s="333" t="s">
        <v>301</v>
      </c>
      <c r="C36" s="258" t="s">
        <v>282</v>
      </c>
      <c r="D36" s="259">
        <f>SUM(D32:D35)</f>
        <v>50.292812499999997</v>
      </c>
      <c r="E36" s="259"/>
      <c r="F36" s="260"/>
    </row>
    <row r="37" spans="1:6" x14ac:dyDescent="0.25">
      <c r="A37" s="430"/>
      <c r="B37" s="333" t="s">
        <v>302</v>
      </c>
      <c r="C37" s="258" t="s">
        <v>282</v>
      </c>
      <c r="D37" s="259">
        <f>D30-D36</f>
        <v>44.187187500000007</v>
      </c>
      <c r="E37" s="259"/>
      <c r="F37" s="260"/>
    </row>
    <row r="38" spans="1:6" x14ac:dyDescent="0.25">
      <c r="A38" s="430"/>
      <c r="B38" s="333" t="s">
        <v>303</v>
      </c>
      <c r="C38" s="258" t="s">
        <v>282</v>
      </c>
      <c r="D38" s="259">
        <f>(D30-D36)*0.2</f>
        <v>8.8374375000000018</v>
      </c>
      <c r="E38" s="259"/>
      <c r="F38" s="260">
        <f t="shared" ref="F38:F52" si="0">D38*E38</f>
        <v>0</v>
      </c>
    </row>
    <row r="39" spans="1:6" x14ac:dyDescent="0.25">
      <c r="A39" s="430"/>
      <c r="B39" s="333" t="s">
        <v>304</v>
      </c>
      <c r="C39" s="258" t="s">
        <v>282</v>
      </c>
      <c r="D39" s="259">
        <f>(D30-D36)*0.8</f>
        <v>35.349750000000007</v>
      </c>
      <c r="E39" s="259"/>
      <c r="F39" s="260">
        <f t="shared" si="0"/>
        <v>0</v>
      </c>
    </row>
    <row r="40" spans="1:6" ht="25.5" x14ac:dyDescent="0.25">
      <c r="A40" s="336">
        <v>7</v>
      </c>
      <c r="B40" s="314" t="s">
        <v>305</v>
      </c>
      <c r="C40" s="258" t="s">
        <v>282</v>
      </c>
      <c r="D40" s="259">
        <v>29</v>
      </c>
      <c r="E40" s="259"/>
      <c r="F40" s="260">
        <f>D40*E40</f>
        <v>0</v>
      </c>
    </row>
    <row r="41" spans="1:6" ht="77.25" thickBot="1" x14ac:dyDescent="0.3">
      <c r="A41" s="256">
        <v>8</v>
      </c>
      <c r="B41" s="314" t="s">
        <v>306</v>
      </c>
      <c r="C41" s="258" t="s">
        <v>282</v>
      </c>
      <c r="D41" s="264">
        <v>13</v>
      </c>
      <c r="E41" s="259"/>
      <c r="F41" s="260">
        <f t="shared" si="0"/>
        <v>0</v>
      </c>
    </row>
    <row r="42" spans="1:6" ht="17.25" customHeight="1" thickBot="1" x14ac:dyDescent="0.3">
      <c r="A42" s="337"/>
      <c r="B42" s="317" t="s">
        <v>31</v>
      </c>
      <c r="C42" s="318"/>
      <c r="D42" s="304"/>
      <c r="E42" s="304"/>
      <c r="F42" s="320">
        <f>SUM(F20:F41)</f>
        <v>0</v>
      </c>
    </row>
    <row r="43" spans="1:6" ht="13.5" customHeight="1" thickBot="1" x14ac:dyDescent="0.3">
      <c r="A43" s="307"/>
      <c r="B43" s="322"/>
      <c r="C43" s="309"/>
      <c r="D43" s="310"/>
      <c r="E43" s="310"/>
      <c r="F43" s="324"/>
    </row>
    <row r="44" spans="1:6" ht="16.5" customHeight="1" thickBot="1" x14ac:dyDescent="0.3">
      <c r="A44" s="422" t="s">
        <v>307</v>
      </c>
      <c r="B44" s="423"/>
      <c r="C44" s="423"/>
      <c r="D44" s="423"/>
      <c r="E44" s="423"/>
      <c r="F44" s="431"/>
    </row>
    <row r="45" spans="1:6" ht="67.5" customHeight="1" x14ac:dyDescent="0.25">
      <c r="A45" s="430">
        <v>1</v>
      </c>
      <c r="B45" s="314" t="s">
        <v>376</v>
      </c>
      <c r="C45" s="439" t="s">
        <v>374</v>
      </c>
      <c r="D45" s="440"/>
      <c r="E45" s="440"/>
      <c r="F45" s="441"/>
    </row>
    <row r="46" spans="1:6" x14ac:dyDescent="0.25">
      <c r="A46" s="430"/>
      <c r="B46" s="338" t="s">
        <v>363</v>
      </c>
      <c r="C46" s="258" t="s">
        <v>275</v>
      </c>
      <c r="D46" s="259">
        <v>29</v>
      </c>
      <c r="E46" s="264"/>
      <c r="F46" s="260">
        <f t="shared" si="0"/>
        <v>0</v>
      </c>
    </row>
    <row r="47" spans="1:6" ht="144" customHeight="1" x14ac:dyDescent="0.25">
      <c r="A47" s="256">
        <v>2</v>
      </c>
      <c r="B47" s="339" t="s">
        <v>364</v>
      </c>
      <c r="C47" s="258"/>
      <c r="D47" s="259"/>
      <c r="E47" s="264"/>
      <c r="F47" s="260"/>
    </row>
    <row r="48" spans="1:6" x14ac:dyDescent="0.25">
      <c r="A48" s="256"/>
      <c r="B48" s="340" t="s">
        <v>311</v>
      </c>
      <c r="C48" s="258" t="s">
        <v>17</v>
      </c>
      <c r="D48" s="259">
        <v>1</v>
      </c>
      <c r="E48" s="259"/>
      <c r="F48" s="260">
        <f t="shared" ref="F48" si="1">D48*E48</f>
        <v>0</v>
      </c>
    </row>
    <row r="49" spans="1:6" ht="63.75" x14ac:dyDescent="0.25">
      <c r="A49" s="256">
        <v>3</v>
      </c>
      <c r="B49" s="342" t="s">
        <v>319</v>
      </c>
      <c r="C49" s="258" t="s">
        <v>17</v>
      </c>
      <c r="D49" s="259">
        <v>1</v>
      </c>
      <c r="E49" s="264"/>
      <c r="F49" s="260">
        <f t="shared" si="0"/>
        <v>0</v>
      </c>
    </row>
    <row r="50" spans="1:6" ht="25.5" x14ac:dyDescent="0.25">
      <c r="A50" s="256">
        <v>4</v>
      </c>
      <c r="B50" s="314" t="s">
        <v>321</v>
      </c>
      <c r="C50" s="258" t="s">
        <v>275</v>
      </c>
      <c r="D50" s="259">
        <v>29</v>
      </c>
      <c r="E50" s="259"/>
      <c r="F50" s="260">
        <f t="shared" si="0"/>
        <v>0</v>
      </c>
    </row>
    <row r="51" spans="1:6" ht="25.5" x14ac:dyDescent="0.25">
      <c r="A51" s="424">
        <v>5</v>
      </c>
      <c r="B51" s="314" t="s">
        <v>322</v>
      </c>
      <c r="C51" s="258"/>
      <c r="D51" s="259"/>
      <c r="E51" s="259"/>
      <c r="F51" s="260"/>
    </row>
    <row r="52" spans="1:6" ht="15.75" thickBot="1" x14ac:dyDescent="0.3">
      <c r="A52" s="426"/>
      <c r="B52" s="343" t="s">
        <v>365</v>
      </c>
      <c r="C52" s="258" t="s">
        <v>275</v>
      </c>
      <c r="D52" s="259">
        <v>29</v>
      </c>
      <c r="E52" s="259"/>
      <c r="F52" s="260">
        <f t="shared" si="0"/>
        <v>0</v>
      </c>
    </row>
    <row r="53" spans="1:6" ht="15.75" thickBot="1" x14ac:dyDescent="0.3">
      <c r="A53" s="337"/>
      <c r="B53" s="317" t="s">
        <v>326</v>
      </c>
      <c r="C53" s="318"/>
      <c r="D53" s="304"/>
      <c r="E53" s="304"/>
      <c r="F53" s="320">
        <f>SUM(F45:F52)</f>
        <v>0</v>
      </c>
    </row>
    <row r="54" spans="1:6" ht="16.5" customHeight="1" x14ac:dyDescent="0.25">
      <c r="A54" s="366"/>
      <c r="B54" s="367"/>
      <c r="C54" s="368"/>
      <c r="D54" s="369"/>
      <c r="E54" s="369"/>
      <c r="F54" s="369"/>
    </row>
  </sheetData>
  <mergeCells count="10">
    <mergeCell ref="A44:F44"/>
    <mergeCell ref="A45:A46"/>
    <mergeCell ref="A51:A52"/>
    <mergeCell ref="A11:F11"/>
    <mergeCell ref="A19:F19"/>
    <mergeCell ref="A20:A21"/>
    <mergeCell ref="A22:A23"/>
    <mergeCell ref="A24:A26"/>
    <mergeCell ref="A29:A39"/>
    <mergeCell ref="C45:F45"/>
  </mergeCells>
  <pageMargins left="0.70866141732283472" right="0.70866141732283472" top="0.74803149606299213" bottom="0.74803149606299213" header="0.31496062992125984" footer="0.31496062992125984"/>
  <pageSetup paperSize="9" scale="82" fitToHeight="0" orientation="portrait" r:id="rId1"/>
  <headerFooter>
    <oddFooter>&amp;RKanal K8 -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30"/>
  <sheetViews>
    <sheetView view="pageBreakPreview" zoomScaleNormal="100" zoomScaleSheetLayoutView="100" workbookViewId="0">
      <selection activeCell="H33" sqref="H33"/>
    </sheetView>
  </sheetViews>
  <sheetFormatPr defaultColWidth="8.85546875" defaultRowHeight="15" x14ac:dyDescent="0.2"/>
  <cols>
    <col min="1" max="1" width="8.85546875" style="11"/>
    <col min="2" max="2" width="31.28515625" style="11" customWidth="1"/>
    <col min="3" max="3" width="40.85546875" style="11" customWidth="1"/>
    <col min="4" max="4" width="13.140625" style="11" bestFit="1" customWidth="1"/>
    <col min="5" max="16384" width="8.85546875" style="11"/>
  </cols>
  <sheetData>
    <row r="1" spans="1:4" ht="15.75" x14ac:dyDescent="0.25">
      <c r="A1" s="206"/>
      <c r="B1" s="12" t="s">
        <v>90</v>
      </c>
      <c r="D1" s="13" t="s">
        <v>92</v>
      </c>
    </row>
    <row r="2" spans="1:4" ht="15.75" x14ac:dyDescent="0.25">
      <c r="A2" s="206"/>
      <c r="B2" s="12"/>
    </row>
    <row r="3" spans="1:4" ht="15.75" x14ac:dyDescent="0.25">
      <c r="A3" s="206"/>
      <c r="B3" s="12" t="s">
        <v>115</v>
      </c>
      <c r="D3" s="14">
        <f>+D11+D17+D23+D28</f>
        <v>0</v>
      </c>
    </row>
    <row r="4" spans="1:4" ht="15.75" x14ac:dyDescent="0.25">
      <c r="A4" s="206"/>
      <c r="B4" s="12"/>
      <c r="C4" s="11" t="s">
        <v>91</v>
      </c>
      <c r="D4" s="14">
        <f>+D3*0.22</f>
        <v>0</v>
      </c>
    </row>
    <row r="5" spans="1:4" ht="15.75" x14ac:dyDescent="0.25">
      <c r="A5" s="206"/>
      <c r="B5" s="12"/>
      <c r="D5" s="14"/>
    </row>
    <row r="6" spans="1:4" ht="15.75" x14ac:dyDescent="0.25">
      <c r="A6" s="206"/>
      <c r="B6" s="15" t="s">
        <v>117</v>
      </c>
      <c r="D6" s="16">
        <f>SUM(D3:D4)</f>
        <v>0</v>
      </c>
    </row>
    <row r="7" spans="1:4" ht="15.75" x14ac:dyDescent="0.25">
      <c r="A7" s="206"/>
      <c r="B7" s="12"/>
      <c r="D7" s="16"/>
    </row>
    <row r="8" spans="1:4" ht="15.75" x14ac:dyDescent="0.25">
      <c r="A8" s="206"/>
      <c r="B8" s="12"/>
      <c r="D8" s="16"/>
    </row>
    <row r="9" spans="1:4" ht="15.75" x14ac:dyDescent="0.25">
      <c r="A9" s="206"/>
      <c r="B9" s="12"/>
      <c r="D9" s="16"/>
    </row>
    <row r="10" spans="1:4" ht="15.75" x14ac:dyDescent="0.25">
      <c r="A10" s="206"/>
      <c r="B10" s="12"/>
      <c r="D10" s="17"/>
    </row>
    <row r="11" spans="1:4" ht="15.75" x14ac:dyDescent="0.25">
      <c r="A11" s="216" t="s">
        <v>27</v>
      </c>
      <c r="B11" s="18" t="s">
        <v>56</v>
      </c>
      <c r="D11" s="19">
        <f>+'Splošni stroški VO'!F31</f>
        <v>0</v>
      </c>
    </row>
    <row r="12" spans="1:4" ht="15.75" x14ac:dyDescent="0.25">
      <c r="A12" s="216"/>
      <c r="B12" s="18"/>
      <c r="D12" s="20"/>
    </row>
    <row r="13" spans="1:4" ht="15.75" x14ac:dyDescent="0.25">
      <c r="A13" s="216" t="s">
        <v>28</v>
      </c>
      <c r="B13" s="12" t="s">
        <v>172</v>
      </c>
      <c r="C13" s="21" t="s">
        <v>18</v>
      </c>
      <c r="D13" s="20">
        <f>Vodovod!F3</f>
        <v>0</v>
      </c>
    </row>
    <row r="14" spans="1:4" ht="15.75" x14ac:dyDescent="0.25">
      <c r="A14" s="216"/>
      <c r="B14" s="12"/>
      <c r="C14" s="21" t="s">
        <v>39</v>
      </c>
      <c r="D14" s="20">
        <f>Vodovod!F4</f>
        <v>0</v>
      </c>
    </row>
    <row r="15" spans="1:4" ht="15.75" x14ac:dyDescent="0.25">
      <c r="A15" s="216"/>
      <c r="B15" s="12"/>
      <c r="C15" s="21" t="s">
        <v>4</v>
      </c>
      <c r="D15" s="20">
        <f>Vodovod!F5</f>
        <v>0</v>
      </c>
    </row>
    <row r="16" spans="1:4" ht="15.75" x14ac:dyDescent="0.25">
      <c r="A16" s="216"/>
      <c r="B16" s="12"/>
      <c r="C16" s="21" t="s">
        <v>36</v>
      </c>
      <c r="D16" s="20">
        <f>Vodovod!F6</f>
        <v>0</v>
      </c>
    </row>
    <row r="17" spans="1:4" ht="15.75" x14ac:dyDescent="0.25">
      <c r="A17" s="216"/>
      <c r="B17" s="12"/>
      <c r="C17" s="22" t="s">
        <v>175</v>
      </c>
      <c r="D17" s="19">
        <f>Vodovod!F7</f>
        <v>0</v>
      </c>
    </row>
    <row r="18" spans="1:4" ht="15.75" x14ac:dyDescent="0.25">
      <c r="A18" s="216"/>
      <c r="B18" s="12"/>
      <c r="C18" s="22"/>
      <c r="D18" s="19"/>
    </row>
    <row r="19" spans="1:4" ht="15.75" x14ac:dyDescent="0.25">
      <c r="A19" s="216" t="s">
        <v>28</v>
      </c>
      <c r="B19" s="12" t="s">
        <v>114</v>
      </c>
      <c r="C19" s="21" t="s">
        <v>18</v>
      </c>
      <c r="D19" s="20">
        <f>'Vodovod-priključki'!F3</f>
        <v>0</v>
      </c>
    </row>
    <row r="20" spans="1:4" ht="15.75" x14ac:dyDescent="0.25">
      <c r="A20" s="216"/>
      <c r="B20" s="12"/>
      <c r="C20" s="21" t="s">
        <v>39</v>
      </c>
      <c r="D20" s="20">
        <f>'Vodovod-priključki'!F4</f>
        <v>0</v>
      </c>
    </row>
    <row r="21" spans="1:4" ht="15.75" x14ac:dyDescent="0.25">
      <c r="A21" s="216"/>
      <c r="B21" s="12"/>
      <c r="C21" s="21" t="s">
        <v>4</v>
      </c>
      <c r="D21" s="20">
        <f>'Vodovod-priključki'!F5</f>
        <v>0</v>
      </c>
    </row>
    <row r="22" spans="1:4" ht="15.75" x14ac:dyDescent="0.25">
      <c r="A22" s="216"/>
      <c r="B22" s="12"/>
      <c r="C22" s="21" t="s">
        <v>36</v>
      </c>
      <c r="D22" s="20">
        <f>'Vodovod-priključki'!F6</f>
        <v>0</v>
      </c>
    </row>
    <row r="23" spans="1:4" ht="15.75" x14ac:dyDescent="0.25">
      <c r="A23" s="216"/>
      <c r="B23" s="12"/>
      <c r="C23" s="22" t="s">
        <v>113</v>
      </c>
      <c r="D23" s="19">
        <f>'Vodovod-priključki'!F7</f>
        <v>0</v>
      </c>
    </row>
    <row r="24" spans="1:4" ht="16.899999999999999" customHeight="1" x14ac:dyDescent="0.25">
      <c r="A24" s="216"/>
      <c r="B24" s="12"/>
      <c r="D24" s="20"/>
    </row>
    <row r="25" spans="1:4" ht="30" x14ac:dyDescent="0.25">
      <c r="A25" s="216" t="s">
        <v>29</v>
      </c>
      <c r="B25" s="12" t="s">
        <v>173</v>
      </c>
      <c r="C25" s="21" t="s">
        <v>150</v>
      </c>
      <c r="D25" s="20">
        <f>'Vodovod-provizorij'!F3</f>
        <v>0</v>
      </c>
    </row>
    <row r="26" spans="1:4" ht="15.75" x14ac:dyDescent="0.25">
      <c r="A26" s="206"/>
      <c r="B26" s="12"/>
      <c r="C26" s="23" t="s">
        <v>4</v>
      </c>
      <c r="D26" s="20">
        <f>'Vodovod-provizorij'!F4</f>
        <v>0</v>
      </c>
    </row>
    <row r="27" spans="1:4" ht="15.75" x14ac:dyDescent="0.25">
      <c r="A27" s="206"/>
      <c r="B27" s="12"/>
      <c r="C27" s="23" t="s">
        <v>36</v>
      </c>
      <c r="D27" s="20">
        <f>'Vodovod-provizorij'!F5</f>
        <v>0</v>
      </c>
    </row>
    <row r="28" spans="1:4" ht="15.75" x14ac:dyDescent="0.25">
      <c r="A28" s="206"/>
      <c r="B28" s="12"/>
      <c r="C28" s="22" t="s">
        <v>174</v>
      </c>
      <c r="D28" s="19">
        <f>'Vodovod-provizorij'!F6</f>
        <v>0</v>
      </c>
    </row>
    <row r="29" spans="1:4" ht="15.75" x14ac:dyDescent="0.25">
      <c r="B29" s="12"/>
      <c r="D29" s="20"/>
    </row>
    <row r="30" spans="1:4" ht="15.75" x14ac:dyDescent="0.25">
      <c r="B30" s="12"/>
      <c r="D30" s="20"/>
    </row>
  </sheetData>
  <pageMargins left="0.70866141732283472" right="0.70866141732283472" top="0.74803149606299213" bottom="0.74803149606299213" header="0.31496062992125984" footer="0.31496062992125984"/>
  <pageSetup paperSize="9" scale="94" fitToHeight="0" orientation="portrait" r:id="rId1"/>
  <headerFooter>
    <oddFooter>&amp;CRekapitulacija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XEV31"/>
  <sheetViews>
    <sheetView view="pageBreakPreview" zoomScale="85" zoomScaleNormal="85" zoomScaleSheetLayoutView="85" workbookViewId="0">
      <selection activeCell="B8" sqref="B8"/>
    </sheetView>
  </sheetViews>
  <sheetFormatPr defaultColWidth="8.85546875" defaultRowHeight="15.75" x14ac:dyDescent="0.25"/>
  <cols>
    <col min="1" max="1" width="11.7109375" style="77" customWidth="1"/>
    <col min="2" max="2" width="53.28515625" style="78" customWidth="1"/>
    <col min="3" max="3" width="10.5703125" style="78" customWidth="1"/>
    <col min="4" max="4" width="12.140625" style="75" customWidth="1"/>
    <col min="5" max="5" width="11.7109375" style="79" customWidth="1"/>
    <col min="6" max="6" width="13.5703125" style="79" customWidth="1"/>
    <col min="7" max="16384" width="8.85546875" style="11"/>
  </cols>
  <sheetData>
    <row r="1" spans="1:6 16376:16376" ht="47.25" x14ac:dyDescent="0.2">
      <c r="A1" s="29" t="s">
        <v>21</v>
      </c>
      <c r="B1" s="29" t="s">
        <v>22</v>
      </c>
      <c r="C1" s="30" t="s">
        <v>23</v>
      </c>
      <c r="D1" s="31" t="s">
        <v>24</v>
      </c>
      <c r="E1" s="30" t="s">
        <v>25</v>
      </c>
      <c r="F1" s="31" t="s">
        <v>26</v>
      </c>
    </row>
    <row r="2" spans="1:6 16376:16376" x14ac:dyDescent="0.2">
      <c r="A2" s="31"/>
      <c r="B2" s="29" t="s">
        <v>56</v>
      </c>
      <c r="C2" s="29"/>
      <c r="D2" s="29"/>
      <c r="E2" s="29"/>
      <c r="F2" s="29"/>
    </row>
    <row r="3" spans="1:6 16376:16376" ht="60" x14ac:dyDescent="0.2">
      <c r="A3" s="32">
        <v>1</v>
      </c>
      <c r="B3" s="46" t="s">
        <v>195</v>
      </c>
      <c r="C3" s="44" t="s">
        <v>61</v>
      </c>
      <c r="D3" s="28">
        <v>1</v>
      </c>
      <c r="E3" s="40"/>
      <c r="F3" s="40">
        <f t="shared" ref="F3:F11" si="0">D3*E3</f>
        <v>0</v>
      </c>
    </row>
    <row r="4" spans="1:6 16376:16376" ht="30" x14ac:dyDescent="0.2">
      <c r="A4" s="32">
        <v>2</v>
      </c>
      <c r="B4" s="46" t="s">
        <v>57</v>
      </c>
      <c r="C4" s="44" t="s">
        <v>61</v>
      </c>
      <c r="D4" s="28">
        <v>1</v>
      </c>
      <c r="E4" s="40"/>
      <c r="F4" s="40">
        <f t="shared" si="0"/>
        <v>0</v>
      </c>
    </row>
    <row r="5" spans="1:6 16376:16376" ht="63.6" customHeight="1" x14ac:dyDescent="0.2">
      <c r="A5" s="32">
        <v>3</v>
      </c>
      <c r="B5" s="46" t="s">
        <v>74</v>
      </c>
      <c r="C5" s="44" t="s">
        <v>61</v>
      </c>
      <c r="D5" s="28">
        <v>1</v>
      </c>
      <c r="E5" s="40"/>
      <c r="F5" s="40">
        <f>D5*E5</f>
        <v>0</v>
      </c>
    </row>
    <row r="6" spans="1:6 16376:16376" ht="60" x14ac:dyDescent="0.2">
      <c r="A6" s="32">
        <v>4</v>
      </c>
      <c r="B6" s="46" t="s">
        <v>75</v>
      </c>
      <c r="C6" s="44" t="s">
        <v>7</v>
      </c>
      <c r="D6" s="28">
        <v>1</v>
      </c>
      <c r="E6" s="40"/>
      <c r="F6" s="40">
        <f>D6*E6</f>
        <v>0</v>
      </c>
      <c r="XEV6" s="11">
        <f>SUM(A6:XEU6)</f>
        <v>5</v>
      </c>
    </row>
    <row r="7" spans="1:6 16376:16376" ht="30" x14ac:dyDescent="0.2">
      <c r="A7" s="32">
        <v>5</v>
      </c>
      <c r="B7" s="46" t="s">
        <v>59</v>
      </c>
      <c r="C7" s="44" t="s">
        <v>2</v>
      </c>
      <c r="D7" s="28">
        <v>5</v>
      </c>
      <c r="E7" s="40"/>
      <c r="F7" s="40">
        <f t="shared" si="0"/>
        <v>0</v>
      </c>
    </row>
    <row r="8" spans="1:6 16376:16376" ht="90" x14ac:dyDescent="0.2">
      <c r="A8" s="32">
        <v>6</v>
      </c>
      <c r="B8" s="46" t="s">
        <v>67</v>
      </c>
      <c r="C8" s="44" t="s">
        <v>61</v>
      </c>
      <c r="D8" s="28">
        <v>0.5</v>
      </c>
      <c r="E8" s="40"/>
      <c r="F8" s="40">
        <f>D8*E8</f>
        <v>0</v>
      </c>
    </row>
    <row r="9" spans="1:6 16376:16376" s="27" customFormat="1" ht="45" x14ac:dyDescent="0.2">
      <c r="A9" s="32">
        <v>7</v>
      </c>
      <c r="B9" s="46" t="s">
        <v>66</v>
      </c>
      <c r="C9" s="44" t="s">
        <v>61</v>
      </c>
      <c r="D9" s="28">
        <v>0.5</v>
      </c>
      <c r="E9" s="40"/>
      <c r="F9" s="40">
        <f t="shared" si="0"/>
        <v>0</v>
      </c>
    </row>
    <row r="10" spans="1:6 16376:16376" ht="60" x14ac:dyDescent="0.2">
      <c r="A10" s="32">
        <v>8</v>
      </c>
      <c r="B10" s="42" t="s">
        <v>100</v>
      </c>
      <c r="C10" s="44" t="s">
        <v>61</v>
      </c>
      <c r="D10" s="28">
        <v>0.5</v>
      </c>
      <c r="E10" s="40"/>
      <c r="F10" s="40">
        <f t="shared" si="0"/>
        <v>0</v>
      </c>
    </row>
    <row r="11" spans="1:6 16376:16376" ht="15" x14ac:dyDescent="0.2">
      <c r="A11" s="32">
        <v>9</v>
      </c>
      <c r="B11" s="42" t="s">
        <v>69</v>
      </c>
      <c r="C11" s="44" t="s">
        <v>61</v>
      </c>
      <c r="D11" s="28">
        <v>0.5</v>
      </c>
      <c r="E11" s="40"/>
      <c r="F11" s="40">
        <f t="shared" si="0"/>
        <v>0</v>
      </c>
    </row>
    <row r="12" spans="1:6 16376:16376" ht="15" x14ac:dyDescent="0.2">
      <c r="A12" s="32"/>
      <c r="B12" s="42"/>
      <c r="C12" s="44"/>
      <c r="D12" s="28"/>
      <c r="E12" s="40"/>
      <c r="F12" s="40"/>
    </row>
    <row r="13" spans="1:6 16376:16376" ht="60" x14ac:dyDescent="0.2">
      <c r="A13" s="32"/>
      <c r="B13" s="202" t="s">
        <v>177</v>
      </c>
      <c r="C13" s="44"/>
      <c r="D13" s="28"/>
      <c r="E13" s="40"/>
      <c r="F13" s="40"/>
    </row>
    <row r="14" spans="1:6 16376:16376" ht="15" x14ac:dyDescent="0.2">
      <c r="A14" s="32">
        <v>10</v>
      </c>
      <c r="B14" s="25" t="s">
        <v>58</v>
      </c>
      <c r="C14" s="44" t="s">
        <v>7</v>
      </c>
      <c r="D14" s="28">
        <v>1</v>
      </c>
      <c r="E14" s="40"/>
      <c r="F14" s="40">
        <f>D14*E14</f>
        <v>0</v>
      </c>
    </row>
    <row r="15" spans="1:6 16376:16376" ht="15" x14ac:dyDescent="0.2">
      <c r="A15" s="32">
        <v>11</v>
      </c>
      <c r="B15" s="25" t="s">
        <v>120</v>
      </c>
      <c r="C15" s="44" t="s">
        <v>7</v>
      </c>
      <c r="D15" s="28">
        <v>2</v>
      </c>
      <c r="E15" s="40"/>
      <c r="F15" s="40">
        <f>D15*E15</f>
        <v>0</v>
      </c>
    </row>
    <row r="16" spans="1:6 16376:16376" ht="15" x14ac:dyDescent="0.2">
      <c r="A16" s="32">
        <v>13</v>
      </c>
      <c r="B16" s="25" t="s">
        <v>106</v>
      </c>
      <c r="C16" s="44" t="s">
        <v>7</v>
      </c>
      <c r="D16" s="28">
        <v>4</v>
      </c>
      <c r="E16" s="40"/>
      <c r="F16" s="40">
        <f>D16*E16</f>
        <v>0</v>
      </c>
    </row>
    <row r="17" spans="1:6" ht="15" x14ac:dyDescent="0.2">
      <c r="A17" s="32">
        <v>14</v>
      </c>
      <c r="B17" s="25" t="s">
        <v>196</v>
      </c>
      <c r="C17" s="44" t="s">
        <v>7</v>
      </c>
      <c r="D17" s="28">
        <v>5</v>
      </c>
      <c r="E17" s="40"/>
      <c r="F17" s="40">
        <f>D17*E17</f>
        <v>0</v>
      </c>
    </row>
    <row r="18" spans="1:6" ht="15" x14ac:dyDescent="0.2">
      <c r="A18" s="32">
        <v>15</v>
      </c>
      <c r="B18" s="25" t="s">
        <v>105</v>
      </c>
      <c r="C18" s="44" t="s">
        <v>7</v>
      </c>
      <c r="D18" s="28">
        <v>1</v>
      </c>
      <c r="E18" s="40"/>
      <c r="F18" s="40">
        <f>D18*E18</f>
        <v>0</v>
      </c>
    </row>
    <row r="19" spans="1:6" ht="15" x14ac:dyDescent="0.2">
      <c r="A19" s="32">
        <v>16</v>
      </c>
      <c r="B19" s="25" t="s">
        <v>119</v>
      </c>
      <c r="C19" s="44" t="s">
        <v>7</v>
      </c>
      <c r="D19" s="28">
        <v>5</v>
      </c>
      <c r="E19" s="40"/>
      <c r="F19" s="40">
        <f>D19*E19</f>
        <v>0</v>
      </c>
    </row>
    <row r="20" spans="1:6" ht="15" x14ac:dyDescent="0.2">
      <c r="A20" s="32"/>
      <c r="B20" s="25"/>
      <c r="C20" s="44"/>
      <c r="D20" s="28"/>
      <c r="E20" s="40"/>
      <c r="F20" s="40"/>
    </row>
    <row r="21" spans="1:6" ht="79.150000000000006" customHeight="1" x14ac:dyDescent="0.2">
      <c r="A21" s="32"/>
      <c r="B21" s="202" t="s">
        <v>178</v>
      </c>
      <c r="C21" s="44"/>
      <c r="D21" s="28"/>
      <c r="E21" s="40"/>
      <c r="F21" s="40"/>
    </row>
    <row r="22" spans="1:6" ht="15" x14ac:dyDescent="0.2">
      <c r="A22" s="32">
        <v>17</v>
      </c>
      <c r="B22" s="25" t="s">
        <v>58</v>
      </c>
      <c r="C22" s="44" t="s">
        <v>7</v>
      </c>
      <c r="D22" s="26">
        <v>1</v>
      </c>
      <c r="E22" s="40"/>
      <c r="F22" s="40">
        <f t="shared" ref="F22:F23" si="1">D22*E22</f>
        <v>0</v>
      </c>
    </row>
    <row r="23" spans="1:6" ht="15" x14ac:dyDescent="0.2">
      <c r="A23" s="32">
        <v>18</v>
      </c>
      <c r="B23" s="25" t="s">
        <v>120</v>
      </c>
      <c r="C23" s="44" t="s">
        <v>7</v>
      </c>
      <c r="D23" s="26">
        <v>2</v>
      </c>
      <c r="E23" s="40"/>
      <c r="F23" s="40">
        <f t="shared" si="1"/>
        <v>0</v>
      </c>
    </row>
    <row r="24" spans="1:6" ht="15" x14ac:dyDescent="0.2">
      <c r="A24" s="32">
        <v>19</v>
      </c>
      <c r="B24" s="25" t="s">
        <v>106</v>
      </c>
      <c r="C24" s="44" t="s">
        <v>7</v>
      </c>
      <c r="D24" s="26">
        <v>4</v>
      </c>
      <c r="E24" s="40"/>
      <c r="F24" s="40">
        <f>D24*E24</f>
        <v>0</v>
      </c>
    </row>
    <row r="25" spans="1:6" ht="15" x14ac:dyDescent="0.2">
      <c r="A25" s="32">
        <v>20</v>
      </c>
      <c r="B25" s="25" t="s">
        <v>196</v>
      </c>
      <c r="C25" s="44" t="s">
        <v>7</v>
      </c>
      <c r="D25" s="28">
        <v>5</v>
      </c>
      <c r="E25" s="40"/>
      <c r="F25" s="40">
        <f>D25*E25</f>
        <v>0</v>
      </c>
    </row>
    <row r="26" spans="1:6" ht="15" x14ac:dyDescent="0.2">
      <c r="A26" s="32">
        <v>21</v>
      </c>
      <c r="B26" s="25" t="s">
        <v>105</v>
      </c>
      <c r="C26" s="44" t="s">
        <v>7</v>
      </c>
      <c r="D26" s="26">
        <v>1</v>
      </c>
      <c r="E26" s="40"/>
      <c r="F26" s="40">
        <f t="shared" ref="F26:F29" si="2">D26*E26</f>
        <v>0</v>
      </c>
    </row>
    <row r="27" spans="1:6" ht="15" x14ac:dyDescent="0.2">
      <c r="A27" s="32">
        <v>22</v>
      </c>
      <c r="B27" s="25" t="s">
        <v>119</v>
      </c>
      <c r="C27" s="44" t="s">
        <v>7</v>
      </c>
      <c r="D27" s="26">
        <v>5</v>
      </c>
      <c r="E27" s="40"/>
      <c r="F27" s="40">
        <f t="shared" si="2"/>
        <v>0</v>
      </c>
    </row>
    <row r="28" spans="1:6" ht="15" x14ac:dyDescent="0.2">
      <c r="A28" s="32"/>
      <c r="B28" s="25"/>
      <c r="C28" s="44"/>
      <c r="D28" s="26"/>
      <c r="E28" s="40"/>
      <c r="F28" s="40"/>
    </row>
    <row r="29" spans="1:6" ht="61.15" customHeight="1" x14ac:dyDescent="0.2">
      <c r="A29" s="32">
        <v>23</v>
      </c>
      <c r="B29" s="45" t="s">
        <v>16</v>
      </c>
      <c r="C29" s="44" t="s">
        <v>7</v>
      </c>
      <c r="D29" s="28">
        <v>0.5</v>
      </c>
      <c r="E29" s="40"/>
      <c r="F29" s="40">
        <f t="shared" si="2"/>
        <v>0</v>
      </c>
    </row>
    <row r="30" spans="1:6" ht="15" x14ac:dyDescent="0.2">
      <c r="A30" s="32">
        <v>24</v>
      </c>
      <c r="B30" s="46" t="s">
        <v>68</v>
      </c>
      <c r="C30" s="44" t="s">
        <v>2</v>
      </c>
      <c r="D30" s="28">
        <v>50</v>
      </c>
      <c r="E30" s="40"/>
      <c r="F30" s="40">
        <f>D30*E30</f>
        <v>0</v>
      </c>
    </row>
    <row r="31" spans="1:6" x14ac:dyDescent="0.25">
      <c r="A31" s="81"/>
      <c r="B31" s="6" t="s">
        <v>60</v>
      </c>
      <c r="C31" s="47"/>
      <c r="D31" s="82"/>
      <c r="E31" s="35"/>
      <c r="F31" s="35">
        <f>SUM(F3:F30)</f>
        <v>0</v>
      </c>
    </row>
  </sheetData>
  <pageMargins left="0.70866141732283472" right="0.70866141732283472" top="0.74803149606299213" bottom="0.74803149606299213" header="0.31496062992125984" footer="0.31496062992125984"/>
  <pageSetup paperSize="9" scale="78" fitToHeight="0" orientation="portrait" r:id="rId1"/>
  <headerFooter>
    <oddFooter>&amp;CSplošni stroški&amp;R&amp;P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F172"/>
  <sheetViews>
    <sheetView showZeros="0" view="pageBreakPreview" zoomScale="85" zoomScaleNormal="85" zoomScaleSheetLayoutView="85" workbookViewId="0">
      <pane ySplit="1" topLeftCell="A137" activePane="bottomLeft" state="frozen"/>
      <selection activeCell="H33" sqref="H33"/>
      <selection pane="bottomLeft" activeCell="C142" sqref="C142:F142"/>
    </sheetView>
  </sheetViews>
  <sheetFormatPr defaultColWidth="9.140625" defaultRowHeight="15.75" x14ac:dyDescent="0.25"/>
  <cols>
    <col min="1" max="1" width="11.7109375" style="77" customWidth="1"/>
    <col min="2" max="2" width="56.28515625" style="78" customWidth="1"/>
    <col min="3" max="3" width="10.5703125" style="78" customWidth="1"/>
    <col min="4" max="4" width="12.140625" style="75" customWidth="1"/>
    <col min="5" max="5" width="11.7109375" style="79" customWidth="1"/>
    <col min="6" max="6" width="13.5703125" style="79" customWidth="1"/>
    <col min="7" max="16384" width="9.140625" style="10"/>
  </cols>
  <sheetData>
    <row r="1" spans="1:6" ht="47.25" x14ac:dyDescent="0.25">
      <c r="A1" s="29" t="s">
        <v>21</v>
      </c>
      <c r="B1" s="29" t="s">
        <v>22</v>
      </c>
      <c r="C1" s="30" t="s">
        <v>23</v>
      </c>
      <c r="D1" s="31" t="s">
        <v>24</v>
      </c>
      <c r="E1" s="30" t="s">
        <v>25</v>
      </c>
      <c r="F1" s="31" t="s">
        <v>26</v>
      </c>
    </row>
    <row r="2" spans="1:6" x14ac:dyDescent="0.25">
      <c r="A2" s="29"/>
      <c r="B2" s="29" t="s">
        <v>230</v>
      </c>
      <c r="C2" s="29"/>
      <c r="D2" s="29"/>
      <c r="E2" s="29"/>
      <c r="F2" s="29"/>
    </row>
    <row r="3" spans="1:6" x14ac:dyDescent="0.25">
      <c r="A3" s="32" t="s">
        <v>27</v>
      </c>
      <c r="B3" s="33" t="s">
        <v>18</v>
      </c>
      <c r="C3" s="32"/>
      <c r="D3" s="34"/>
      <c r="E3" s="35">
        <f>+F3/66</f>
        <v>0</v>
      </c>
      <c r="F3" s="35">
        <f>+F28</f>
        <v>0</v>
      </c>
    </row>
    <row r="4" spans="1:6" x14ac:dyDescent="0.25">
      <c r="A4" s="32" t="s">
        <v>28</v>
      </c>
      <c r="B4" s="33" t="s">
        <v>39</v>
      </c>
      <c r="C4" s="32"/>
      <c r="D4" s="34"/>
      <c r="E4" s="35">
        <f>+F4/66</f>
        <v>0</v>
      </c>
      <c r="F4" s="35">
        <f>+F49</f>
        <v>0</v>
      </c>
    </row>
    <row r="5" spans="1:6" x14ac:dyDescent="0.25">
      <c r="A5" s="32" t="s">
        <v>29</v>
      </c>
      <c r="B5" s="33" t="s">
        <v>4</v>
      </c>
      <c r="C5" s="32"/>
      <c r="D5" s="34"/>
      <c r="E5" s="35">
        <f>+F5/66</f>
        <v>0</v>
      </c>
      <c r="F5" s="35">
        <f>+F101</f>
        <v>0</v>
      </c>
    </row>
    <row r="6" spans="1:6" x14ac:dyDescent="0.25">
      <c r="A6" s="32" t="s">
        <v>37</v>
      </c>
      <c r="B6" s="33" t="s">
        <v>36</v>
      </c>
      <c r="C6" s="32"/>
      <c r="D6" s="34"/>
      <c r="E6" s="35">
        <f>+F6/66</f>
        <v>0</v>
      </c>
      <c r="F6" s="35">
        <f>+F172</f>
        <v>0</v>
      </c>
    </row>
    <row r="7" spans="1:6" x14ac:dyDescent="0.25">
      <c r="A7" s="32"/>
      <c r="B7" s="36" t="s">
        <v>175</v>
      </c>
      <c r="C7" s="32"/>
      <c r="D7" s="34"/>
      <c r="E7" s="35">
        <f>+F7/66</f>
        <v>0</v>
      </c>
      <c r="F7" s="35">
        <f>SUM(F3:F6)</f>
        <v>0</v>
      </c>
    </row>
    <row r="8" spans="1:6" x14ac:dyDescent="0.25">
      <c r="A8" s="37"/>
      <c r="B8" s="38"/>
      <c r="C8" s="38"/>
      <c r="D8" s="39"/>
      <c r="E8" s="40"/>
      <c r="F8" s="40"/>
    </row>
    <row r="9" spans="1:6" x14ac:dyDescent="0.25">
      <c r="A9" s="4" t="s">
        <v>19</v>
      </c>
      <c r="B9" s="5"/>
      <c r="C9" s="5"/>
      <c r="D9" s="3"/>
      <c r="E9" s="40"/>
      <c r="F9" s="40"/>
    </row>
    <row r="10" spans="1:6" s="198" customFormat="1" ht="46.9" customHeight="1" x14ac:dyDescent="0.25">
      <c r="A10" s="195"/>
      <c r="B10" s="42" t="s">
        <v>197</v>
      </c>
      <c r="C10" s="196"/>
      <c r="D10" s="196"/>
      <c r="E10" s="197"/>
      <c r="F10" s="197"/>
    </row>
    <row r="11" spans="1:6" x14ac:dyDescent="0.25">
      <c r="A11" s="207">
        <v>1</v>
      </c>
      <c r="B11" s="42" t="s">
        <v>85</v>
      </c>
      <c r="C11" s="44" t="s">
        <v>7</v>
      </c>
      <c r="D11" s="28">
        <v>1</v>
      </c>
      <c r="E11" s="40"/>
      <c r="F11" s="40">
        <f>+D11*E11</f>
        <v>0</v>
      </c>
    </row>
    <row r="12" spans="1:6" x14ac:dyDescent="0.25">
      <c r="A12" s="207">
        <v>2</v>
      </c>
      <c r="B12" s="42" t="s">
        <v>86</v>
      </c>
      <c r="C12" s="44" t="s">
        <v>7</v>
      </c>
      <c r="D12" s="28">
        <v>1</v>
      </c>
      <c r="E12" s="40"/>
      <c r="F12" s="40">
        <f>+D12*E12</f>
        <v>0</v>
      </c>
    </row>
    <row r="13" spans="1:6" ht="30" x14ac:dyDescent="0.25">
      <c r="A13" s="207">
        <v>3</v>
      </c>
      <c r="B13" s="42" t="s">
        <v>123</v>
      </c>
      <c r="C13" s="44" t="s">
        <v>6</v>
      </c>
      <c r="D13" s="28">
        <v>100</v>
      </c>
      <c r="E13" s="40"/>
      <c r="F13" s="40">
        <f>+D13*E13</f>
        <v>0</v>
      </c>
    </row>
    <row r="14" spans="1:6" ht="60" x14ac:dyDescent="0.25">
      <c r="A14" s="207">
        <v>4</v>
      </c>
      <c r="B14" s="42" t="s">
        <v>10</v>
      </c>
      <c r="C14" s="44" t="s">
        <v>6</v>
      </c>
      <c r="D14" s="28">
        <v>326</v>
      </c>
      <c r="E14" s="40"/>
      <c r="F14" s="40">
        <f>+D14*E14</f>
        <v>0</v>
      </c>
    </row>
    <row r="15" spans="1:6" ht="46.9" customHeight="1" x14ac:dyDescent="0.25">
      <c r="A15" s="207">
        <v>5</v>
      </c>
      <c r="B15" s="45" t="s">
        <v>0</v>
      </c>
      <c r="C15" s="44" t="s">
        <v>7</v>
      </c>
      <c r="D15" s="28">
        <v>20</v>
      </c>
      <c r="E15" s="40"/>
      <c r="F15" s="40">
        <f>+D15*E15</f>
        <v>0</v>
      </c>
    </row>
    <row r="16" spans="1:6" x14ac:dyDescent="0.25">
      <c r="A16" s="207"/>
      <c r="B16" s="45"/>
      <c r="C16" s="44"/>
      <c r="D16" s="28"/>
      <c r="E16" s="40"/>
      <c r="F16" s="40"/>
    </row>
    <row r="17" spans="1:6" s="86" customFormat="1" ht="90" x14ac:dyDescent="0.25">
      <c r="A17" s="208"/>
      <c r="B17" s="56" t="s">
        <v>41</v>
      </c>
      <c r="C17" s="53"/>
      <c r="D17" s="65" t="s">
        <v>54</v>
      </c>
      <c r="E17" s="55"/>
      <c r="F17" s="55"/>
    </row>
    <row r="18" spans="1:6" s="86" customFormat="1" x14ac:dyDescent="0.25">
      <c r="A18" s="208">
        <v>7</v>
      </c>
      <c r="B18" s="203" t="s">
        <v>58</v>
      </c>
      <c r="C18" s="53" t="s">
        <v>7</v>
      </c>
      <c r="D18" s="65">
        <v>1</v>
      </c>
      <c r="E18" s="55"/>
      <c r="F18" s="55">
        <f t="shared" ref="F18:F20" si="0">+D18*E18</f>
        <v>0</v>
      </c>
    </row>
    <row r="19" spans="1:6" s="86" customFormat="1" x14ac:dyDescent="0.25">
      <c r="A19" s="208">
        <v>8</v>
      </c>
      <c r="B19" s="203" t="s">
        <v>120</v>
      </c>
      <c r="C19" s="53" t="s">
        <v>7</v>
      </c>
      <c r="D19" s="65">
        <v>2</v>
      </c>
      <c r="E19" s="55"/>
      <c r="F19" s="55">
        <f t="shared" si="0"/>
        <v>0</v>
      </c>
    </row>
    <row r="20" spans="1:6" s="86" customFormat="1" x14ac:dyDescent="0.25">
      <c r="A20" s="208">
        <v>9</v>
      </c>
      <c r="B20" s="203" t="s">
        <v>106</v>
      </c>
      <c r="C20" s="53" t="s">
        <v>7</v>
      </c>
      <c r="D20" s="65">
        <v>4</v>
      </c>
      <c r="E20" s="55"/>
      <c r="F20" s="55">
        <f t="shared" si="0"/>
        <v>0</v>
      </c>
    </row>
    <row r="21" spans="1:6" s="86" customFormat="1" x14ac:dyDescent="0.25">
      <c r="A21" s="208">
        <v>10</v>
      </c>
      <c r="B21" s="203" t="s">
        <v>196</v>
      </c>
      <c r="C21" s="53" t="s">
        <v>7</v>
      </c>
      <c r="D21" s="65">
        <v>5</v>
      </c>
      <c r="E21" s="55"/>
      <c r="F21" s="55">
        <f t="shared" ref="F21:F27" si="1">+D21*E21</f>
        <v>0</v>
      </c>
    </row>
    <row r="22" spans="1:6" s="86" customFormat="1" x14ac:dyDescent="0.25">
      <c r="A22" s="208">
        <v>11</v>
      </c>
      <c r="B22" s="203" t="s">
        <v>105</v>
      </c>
      <c r="C22" s="53" t="s">
        <v>7</v>
      </c>
      <c r="D22" s="65">
        <v>1</v>
      </c>
      <c r="E22" s="55"/>
      <c r="F22" s="55">
        <f t="shared" si="1"/>
        <v>0</v>
      </c>
    </row>
    <row r="23" spans="1:6" s="86" customFormat="1" x14ac:dyDescent="0.25">
      <c r="A23" s="208">
        <v>12</v>
      </c>
      <c r="B23" s="203" t="s">
        <v>119</v>
      </c>
      <c r="C23" s="53" t="s">
        <v>7</v>
      </c>
      <c r="D23" s="65">
        <v>5</v>
      </c>
      <c r="E23" s="55"/>
      <c r="F23" s="55">
        <f t="shared" si="1"/>
        <v>0</v>
      </c>
    </row>
    <row r="24" spans="1:6" s="86" customFormat="1" x14ac:dyDescent="0.25">
      <c r="A24" s="208"/>
      <c r="B24" s="203"/>
      <c r="C24" s="53"/>
      <c r="D24" s="65"/>
      <c r="E24" s="55"/>
      <c r="F24" s="55"/>
    </row>
    <row r="25" spans="1:6" ht="105" x14ac:dyDescent="0.25">
      <c r="A25" s="207">
        <v>13</v>
      </c>
      <c r="B25" s="45" t="s">
        <v>42</v>
      </c>
      <c r="C25" s="44" t="s">
        <v>40</v>
      </c>
      <c r="D25" s="28">
        <v>40</v>
      </c>
      <c r="E25" s="40"/>
      <c r="F25" s="40">
        <f t="shared" si="1"/>
        <v>0</v>
      </c>
    </row>
    <row r="26" spans="1:6" ht="60" x14ac:dyDescent="0.25">
      <c r="A26" s="207">
        <v>14</v>
      </c>
      <c r="B26" s="46" t="s">
        <v>77</v>
      </c>
      <c r="C26" s="44" t="s">
        <v>7</v>
      </c>
      <c r="D26" s="28">
        <v>5</v>
      </c>
      <c r="E26" s="40"/>
      <c r="F26" s="40">
        <f t="shared" si="1"/>
        <v>0</v>
      </c>
    </row>
    <row r="27" spans="1:6" ht="30" x14ac:dyDescent="0.25">
      <c r="A27" s="207">
        <v>15</v>
      </c>
      <c r="B27" s="45" t="s">
        <v>20</v>
      </c>
      <c r="C27" s="44" t="s">
        <v>2</v>
      </c>
      <c r="D27" s="28">
        <v>20</v>
      </c>
      <c r="E27" s="40"/>
      <c r="F27" s="40">
        <f t="shared" si="1"/>
        <v>0</v>
      </c>
    </row>
    <row r="28" spans="1:6" x14ac:dyDescent="0.25">
      <c r="A28" s="5"/>
      <c r="B28" s="6" t="s">
        <v>30</v>
      </c>
      <c r="C28" s="47"/>
      <c r="D28" s="48"/>
      <c r="E28" s="40"/>
      <c r="F28" s="35">
        <f>SUM(F11:F27)</f>
        <v>0</v>
      </c>
    </row>
    <row r="29" spans="1:6" x14ac:dyDescent="0.25">
      <c r="A29" s="49"/>
      <c r="B29" s="39"/>
      <c r="C29" s="50"/>
      <c r="D29" s="51"/>
      <c r="E29" s="40"/>
      <c r="F29" s="40"/>
    </row>
    <row r="30" spans="1:6" ht="16.5" thickBot="1" x14ac:dyDescent="0.3">
      <c r="A30" s="4" t="s">
        <v>101</v>
      </c>
      <c r="B30" s="5"/>
      <c r="C30" s="2"/>
      <c r="D30" s="3"/>
      <c r="E30" s="40"/>
      <c r="F30" s="40"/>
    </row>
    <row r="31" spans="1:6" ht="45" x14ac:dyDescent="0.25">
      <c r="A31" s="209">
        <f>IF(ISBLANK(D31),"",COUNTA($D$31:D31))</f>
        <v>1</v>
      </c>
      <c r="B31" s="52" t="s">
        <v>116</v>
      </c>
      <c r="C31" s="53" t="s">
        <v>11</v>
      </c>
      <c r="D31" s="54">
        <v>638</v>
      </c>
      <c r="E31" s="55"/>
      <c r="F31" s="55">
        <f t="shared" ref="F31:F47" si="2">+D31*E31</f>
        <v>0</v>
      </c>
    </row>
    <row r="32" spans="1:6" ht="45" x14ac:dyDescent="0.25">
      <c r="A32" s="209">
        <f>IF(ISBLANK(D32),"",COUNTA($D$31:D32))</f>
        <v>2</v>
      </c>
      <c r="B32" s="56" t="s">
        <v>179</v>
      </c>
      <c r="C32" s="53" t="s">
        <v>5</v>
      </c>
      <c r="D32" s="54">
        <v>175.6</v>
      </c>
      <c r="E32" s="55"/>
      <c r="F32" s="55">
        <f t="shared" si="2"/>
        <v>0</v>
      </c>
    </row>
    <row r="33" spans="1:6" ht="75" x14ac:dyDescent="0.25">
      <c r="A33" s="209">
        <f>IF(ISBLANK(D33),"",COUNTA($D$31:D33))</f>
        <v>3</v>
      </c>
      <c r="B33" s="56" t="s">
        <v>121</v>
      </c>
      <c r="C33" s="53" t="s">
        <v>5</v>
      </c>
      <c r="D33" s="204">
        <v>515.97280000000001</v>
      </c>
      <c r="E33" s="55"/>
      <c r="F33" s="55">
        <f t="shared" si="2"/>
        <v>0</v>
      </c>
    </row>
    <row r="34" spans="1:6" ht="75" x14ac:dyDescent="0.25">
      <c r="A34" s="209">
        <f>IF(ISBLANK(D34),"",COUNTA($D$31:D34))</f>
        <v>4</v>
      </c>
      <c r="B34" s="56" t="s">
        <v>165</v>
      </c>
      <c r="C34" s="53" t="s">
        <v>5</v>
      </c>
      <c r="D34" s="57">
        <v>64</v>
      </c>
      <c r="E34" s="55"/>
      <c r="F34" s="55">
        <f t="shared" si="2"/>
        <v>0</v>
      </c>
    </row>
    <row r="35" spans="1:6" s="86" customFormat="1" ht="45.75" x14ac:dyDescent="0.25">
      <c r="A35" s="209">
        <f>IF(ISBLANK(D35),"",COUNTA($D$31:D35))</f>
        <v>5</v>
      </c>
      <c r="B35" s="58" t="s">
        <v>198</v>
      </c>
      <c r="C35" s="53" t="s">
        <v>5</v>
      </c>
      <c r="D35" s="59">
        <v>90.7</v>
      </c>
      <c r="E35" s="55"/>
      <c r="F35" s="55">
        <f t="shared" si="2"/>
        <v>0</v>
      </c>
    </row>
    <row r="36" spans="1:6" ht="62.45" customHeight="1" x14ac:dyDescent="0.25">
      <c r="A36" s="209">
        <f>IF(ISBLANK(D36),"",COUNTA($D$31:D36))</f>
        <v>6</v>
      </c>
      <c r="B36" s="56" t="s">
        <v>78</v>
      </c>
      <c r="C36" s="53" t="s">
        <v>5</v>
      </c>
      <c r="D36" s="59">
        <v>538.04999999999995</v>
      </c>
      <c r="E36" s="55"/>
      <c r="F36" s="55">
        <f>+D36*E36</f>
        <v>0</v>
      </c>
    </row>
    <row r="37" spans="1:6" ht="30" x14ac:dyDescent="0.25">
      <c r="A37" s="209">
        <f>IF(ISBLANK(D37),"",COUNTA($D$31:D37))</f>
        <v>7</v>
      </c>
      <c r="B37" s="56" t="s">
        <v>1</v>
      </c>
      <c r="C37" s="53" t="s">
        <v>11</v>
      </c>
      <c r="D37" s="54">
        <v>160.54</v>
      </c>
      <c r="E37" s="55"/>
      <c r="F37" s="55">
        <f t="shared" si="2"/>
        <v>0</v>
      </c>
    </row>
    <row r="38" spans="1:6" ht="75" x14ac:dyDescent="0.25">
      <c r="A38" s="209">
        <f>IF(ISBLANK(D38),"",COUNTA($D$31:D38))</f>
        <v>8</v>
      </c>
      <c r="B38" s="56" t="s">
        <v>76</v>
      </c>
      <c r="C38" s="53" t="s">
        <v>5</v>
      </c>
      <c r="D38" s="54">
        <v>21.48</v>
      </c>
      <c r="E38" s="55"/>
      <c r="F38" s="55">
        <f t="shared" si="2"/>
        <v>0</v>
      </c>
    </row>
    <row r="39" spans="1:6" ht="90" x14ac:dyDescent="0.25">
      <c r="A39" s="209">
        <f>IF(ISBLANK(D39),"",COUNTA($D$31:D39))</f>
        <v>9</v>
      </c>
      <c r="B39" s="56" t="s">
        <v>164</v>
      </c>
      <c r="C39" s="53" t="s">
        <v>5</v>
      </c>
      <c r="D39" s="54">
        <v>85.86</v>
      </c>
      <c r="E39" s="55"/>
      <c r="F39" s="55">
        <f t="shared" si="2"/>
        <v>0</v>
      </c>
    </row>
    <row r="40" spans="1:6" ht="60" x14ac:dyDescent="0.25">
      <c r="A40" s="209">
        <f>IF(ISBLANK(D40),"",COUNTA($D$31:D40))</f>
        <v>10</v>
      </c>
      <c r="B40" s="56" t="s">
        <v>199</v>
      </c>
      <c r="C40" s="60" t="s">
        <v>5</v>
      </c>
      <c r="D40" s="54">
        <v>453.5</v>
      </c>
      <c r="E40" s="55"/>
      <c r="F40" s="55">
        <f t="shared" si="2"/>
        <v>0</v>
      </c>
    </row>
    <row r="41" spans="1:6" ht="90" x14ac:dyDescent="0.25">
      <c r="A41" s="209">
        <f>IF(ISBLANK(D41),"",COUNTA($D$31:D41))</f>
        <v>11</v>
      </c>
      <c r="B41" s="56" t="s">
        <v>200</v>
      </c>
      <c r="C41" s="60" t="s">
        <v>5</v>
      </c>
      <c r="D41" s="54">
        <v>90.7</v>
      </c>
      <c r="E41" s="55"/>
      <c r="F41" s="55">
        <f t="shared" si="2"/>
        <v>0</v>
      </c>
    </row>
    <row r="42" spans="1:6" s="93" customFormat="1" ht="62.45" customHeight="1" x14ac:dyDescent="0.2">
      <c r="A42" s="209">
        <f>IF(ISBLANK(D42),"",COUNTA($D$31:D42))</f>
        <v>12</v>
      </c>
      <c r="B42" s="92" t="s">
        <v>103</v>
      </c>
      <c r="C42" s="53" t="s">
        <v>5</v>
      </c>
      <c r="D42" s="54">
        <v>176.6</v>
      </c>
      <c r="E42" s="100"/>
      <c r="F42" s="100">
        <f t="shared" si="2"/>
        <v>0</v>
      </c>
    </row>
    <row r="43" spans="1:6" s="85" customFormat="1" ht="60" x14ac:dyDescent="0.25">
      <c r="A43" s="209">
        <f>IF(ISBLANK(D43),"",COUNTA($D$31:D43))</f>
        <v>13</v>
      </c>
      <c r="B43" s="61" t="s">
        <v>108</v>
      </c>
      <c r="C43" s="53" t="s">
        <v>7</v>
      </c>
      <c r="D43" s="54">
        <v>4</v>
      </c>
      <c r="E43" s="55"/>
      <c r="F43" s="55">
        <f t="shared" si="2"/>
        <v>0</v>
      </c>
    </row>
    <row r="44" spans="1:6" s="85" customFormat="1" ht="46.9" customHeight="1" x14ac:dyDescent="0.25">
      <c r="A44" s="209">
        <f>IF(ISBLANK(D44),"",COUNTA($D$31:D44))</f>
        <v>14</v>
      </c>
      <c r="B44" s="61" t="s">
        <v>180</v>
      </c>
      <c r="C44" s="53" t="s">
        <v>7</v>
      </c>
      <c r="D44" s="54">
        <v>31</v>
      </c>
      <c r="E44" s="55"/>
      <c r="F44" s="55">
        <f t="shared" si="2"/>
        <v>0</v>
      </c>
    </row>
    <row r="45" spans="1:6" ht="60" x14ac:dyDescent="0.25">
      <c r="A45" s="209">
        <f>IF(ISBLANK(D45),"",COUNTA($D$31:D45))</f>
        <v>15</v>
      </c>
      <c r="B45" s="56" t="s">
        <v>9</v>
      </c>
      <c r="C45" s="53" t="s">
        <v>7</v>
      </c>
      <c r="D45" s="54">
        <v>43</v>
      </c>
      <c r="E45" s="55"/>
      <c r="F45" s="55">
        <f t="shared" si="2"/>
        <v>0</v>
      </c>
    </row>
    <row r="46" spans="1:6" s="86" customFormat="1" ht="75.75" x14ac:dyDescent="0.25">
      <c r="A46" s="209">
        <f>IF(ISBLANK(D46),"",COUNTA($D$31:D46))</f>
        <v>16</v>
      </c>
      <c r="B46" s="69" t="s">
        <v>118</v>
      </c>
      <c r="C46" s="53" t="s">
        <v>7</v>
      </c>
      <c r="D46" s="54">
        <v>30</v>
      </c>
      <c r="E46" s="55"/>
      <c r="F46" s="55">
        <f t="shared" si="2"/>
        <v>0</v>
      </c>
    </row>
    <row r="47" spans="1:6" s="86" customFormat="1" ht="66" customHeight="1" x14ac:dyDescent="0.25">
      <c r="A47" s="209">
        <f>IF(ISBLANK(D47),"",COUNTA($D$31:D47))</f>
        <v>17</v>
      </c>
      <c r="B47" s="56" t="s">
        <v>107</v>
      </c>
      <c r="C47" s="53" t="s">
        <v>6</v>
      </c>
      <c r="D47" s="54">
        <v>326</v>
      </c>
      <c r="E47" s="55"/>
      <c r="F47" s="55">
        <f t="shared" si="2"/>
        <v>0</v>
      </c>
    </row>
    <row r="48" spans="1:6" ht="60" x14ac:dyDescent="0.25">
      <c r="A48" s="209">
        <f>IF(ISBLANK(D48),"",COUNTA($D$31:D48))</f>
        <v>18</v>
      </c>
      <c r="B48" s="56" t="s">
        <v>15</v>
      </c>
      <c r="C48" s="62">
        <v>10</v>
      </c>
      <c r="D48" s="63">
        <v>0.01</v>
      </c>
      <c r="E48" s="55"/>
      <c r="F48" s="55">
        <f>SUM(F31:F47)*(C48/100)</f>
        <v>0</v>
      </c>
    </row>
    <row r="49" spans="1:6" x14ac:dyDescent="0.25">
      <c r="A49" s="5"/>
      <c r="B49" s="6" t="s">
        <v>31</v>
      </c>
      <c r="C49" s="47"/>
      <c r="D49" s="48"/>
      <c r="E49" s="40"/>
      <c r="F49" s="35">
        <f>SUM(F31:F48)</f>
        <v>0</v>
      </c>
    </row>
    <row r="50" spans="1:6" x14ac:dyDescent="0.25">
      <c r="A50" s="1"/>
      <c r="B50" s="64"/>
      <c r="C50" s="2"/>
      <c r="D50" s="6"/>
      <c r="E50" s="40"/>
      <c r="F50" s="40"/>
    </row>
    <row r="51" spans="1:6" x14ac:dyDescent="0.25">
      <c r="A51" s="4" t="s">
        <v>33</v>
      </c>
      <c r="B51" s="43"/>
      <c r="C51" s="2"/>
      <c r="D51" s="6"/>
      <c r="E51" s="40"/>
      <c r="F51" s="40"/>
    </row>
    <row r="52" spans="1:6" ht="32.450000000000003" customHeight="1" x14ac:dyDescent="0.25">
      <c r="A52" s="209">
        <f>IF(ISBLANK(D52),"",COUNTA($D$52:D52))</f>
        <v>1</v>
      </c>
      <c r="B52" s="201" t="s">
        <v>12</v>
      </c>
      <c r="C52" s="53" t="s">
        <v>6</v>
      </c>
      <c r="D52" s="65">
        <v>326</v>
      </c>
      <c r="E52" s="55"/>
      <c r="F52" s="55">
        <f t="shared" ref="F52:F99" si="3">+D52*E52</f>
        <v>0</v>
      </c>
    </row>
    <row r="53" spans="1:6" ht="30.75" x14ac:dyDescent="0.25">
      <c r="A53" s="209">
        <f>IF(ISBLANK(D53),"",COUNTA($D$52:D53))</f>
        <v>2</v>
      </c>
      <c r="B53" s="58" t="s">
        <v>70</v>
      </c>
      <c r="C53" s="53" t="s">
        <v>17</v>
      </c>
      <c r="D53" s="65">
        <v>1</v>
      </c>
      <c r="E53" s="55"/>
      <c r="F53" s="55">
        <f t="shared" si="3"/>
        <v>0</v>
      </c>
    </row>
    <row r="54" spans="1:6" s="86" customFormat="1" x14ac:dyDescent="0.25">
      <c r="A54" s="209">
        <f>IF(ISBLANK(D54),"",COUNTA($D$52:D54))</f>
        <v>3</v>
      </c>
      <c r="B54" s="58" t="s">
        <v>94</v>
      </c>
      <c r="C54" s="53" t="s">
        <v>17</v>
      </c>
      <c r="D54" s="65">
        <v>3</v>
      </c>
      <c r="E54" s="55"/>
      <c r="F54" s="55">
        <f t="shared" si="3"/>
        <v>0</v>
      </c>
    </row>
    <row r="55" spans="1:6" s="86" customFormat="1" ht="60" x14ac:dyDescent="0.25">
      <c r="A55" s="209">
        <f>IF(ISBLANK(D55),"",COUNTA($D$52:D55))</f>
        <v>4</v>
      </c>
      <c r="B55" s="56" t="s">
        <v>83</v>
      </c>
      <c r="C55" s="53" t="s">
        <v>7</v>
      </c>
      <c r="D55" s="54">
        <v>15</v>
      </c>
      <c r="E55" s="55"/>
      <c r="F55" s="55">
        <f t="shared" si="3"/>
        <v>0</v>
      </c>
    </row>
    <row r="56" spans="1:6" x14ac:dyDescent="0.25">
      <c r="A56" s="209" t="str">
        <f>IF(ISBLANK(D56),"",COUNTA($D$52:D56))</f>
        <v/>
      </c>
      <c r="B56" s="56"/>
      <c r="C56" s="53"/>
      <c r="D56" s="54"/>
      <c r="E56" s="55"/>
      <c r="F56" s="55"/>
    </row>
    <row r="57" spans="1:6" s="66" customFormat="1" ht="45" x14ac:dyDescent="0.25">
      <c r="A57" s="209" t="str">
        <f>IF(ISBLANK(D57),"",COUNTA($D$52:D57))</f>
        <v/>
      </c>
      <c r="B57" s="56" t="s">
        <v>227</v>
      </c>
      <c r="C57" s="53"/>
      <c r="D57" s="54"/>
      <c r="E57" s="55"/>
      <c r="F57" s="55"/>
    </row>
    <row r="58" spans="1:6" s="66" customFormat="1" x14ac:dyDescent="0.25">
      <c r="A58" s="209">
        <f>IF(ISBLANK(D58),"",COUNTA($D$52:D58))</f>
        <v>5</v>
      </c>
      <c r="B58" s="24" t="s">
        <v>218</v>
      </c>
      <c r="C58" s="53" t="s">
        <v>6</v>
      </c>
      <c r="D58" s="67">
        <v>18</v>
      </c>
      <c r="E58" s="55"/>
      <c r="F58" s="55">
        <f t="shared" ref="F58:F60" si="4">+D58*E58</f>
        <v>0</v>
      </c>
    </row>
    <row r="59" spans="1:6" s="66" customFormat="1" x14ac:dyDescent="0.25">
      <c r="A59" s="209">
        <f>IF(ISBLANK(D59),"",COUNTA($D$52:D59))</f>
        <v>6</v>
      </c>
      <c r="B59" s="24" t="s">
        <v>219</v>
      </c>
      <c r="C59" s="53" t="s">
        <v>6</v>
      </c>
      <c r="D59" s="67">
        <v>12</v>
      </c>
      <c r="E59" s="100"/>
      <c r="F59" s="55">
        <f t="shared" si="4"/>
        <v>0</v>
      </c>
    </row>
    <row r="60" spans="1:6" s="66" customFormat="1" x14ac:dyDescent="0.25">
      <c r="A60" s="209">
        <f>IF(ISBLANK(D60),"",COUNTA($D$52:D60))</f>
        <v>7</v>
      </c>
      <c r="B60" s="24" t="s">
        <v>220</v>
      </c>
      <c r="C60" s="53" t="s">
        <v>6</v>
      </c>
      <c r="D60" s="67">
        <v>38</v>
      </c>
      <c r="E60" s="100"/>
      <c r="F60" s="55">
        <f t="shared" si="4"/>
        <v>0</v>
      </c>
    </row>
    <row r="61" spans="1:6" s="66" customFormat="1" x14ac:dyDescent="0.25">
      <c r="A61" s="209" t="str">
        <f>IF(ISBLANK(D61),"",COUNTA($D$52:D61))</f>
        <v/>
      </c>
      <c r="B61" s="24"/>
      <c r="C61" s="53"/>
      <c r="D61" s="67"/>
      <c r="E61" s="100"/>
      <c r="F61" s="55"/>
    </row>
    <row r="62" spans="1:6" s="66" customFormat="1" ht="45" x14ac:dyDescent="0.25">
      <c r="A62" s="209" t="str">
        <f>IF(ISBLANK(D62),"",COUNTA($D$52:D62))</f>
        <v/>
      </c>
      <c r="B62" s="56" t="s">
        <v>226</v>
      </c>
      <c r="C62" s="53"/>
      <c r="D62" s="54"/>
      <c r="E62" s="55"/>
      <c r="F62" s="55"/>
    </row>
    <row r="63" spans="1:6" s="66" customFormat="1" x14ac:dyDescent="0.25">
      <c r="A63" s="209">
        <f>IF(ISBLANK(D63),"",COUNTA($D$52:D63))</f>
        <v>8</v>
      </c>
      <c r="B63" s="87" t="s">
        <v>125</v>
      </c>
      <c r="C63" s="53" t="s">
        <v>6</v>
      </c>
      <c r="D63" s="54">
        <v>280</v>
      </c>
      <c r="E63" s="55"/>
      <c r="F63" s="55">
        <f t="shared" si="3"/>
        <v>0</v>
      </c>
    </row>
    <row r="64" spans="1:6" s="66" customFormat="1" x14ac:dyDescent="0.25">
      <c r="A64" s="209">
        <f>IF(ISBLANK(D64),"",COUNTA($D$52:D64))</f>
        <v>9</v>
      </c>
      <c r="B64" s="56" t="s">
        <v>126</v>
      </c>
      <c r="C64" s="53" t="s">
        <v>6</v>
      </c>
      <c r="D64" s="99">
        <v>11</v>
      </c>
      <c r="E64" s="100"/>
      <c r="F64" s="55">
        <f t="shared" ref="F64" si="5">+D64*E64</f>
        <v>0</v>
      </c>
    </row>
    <row r="65" spans="1:6" s="66" customFormat="1" x14ac:dyDescent="0.25">
      <c r="A65" s="209">
        <f>IF(ISBLANK(D65),"",COUNTA($D$52:D65))</f>
        <v>10</v>
      </c>
      <c r="B65" s="56" t="s">
        <v>127</v>
      </c>
      <c r="C65" s="53" t="s">
        <v>6</v>
      </c>
      <c r="D65" s="99">
        <v>36</v>
      </c>
      <c r="E65" s="100"/>
      <c r="F65" s="55">
        <f t="shared" ref="F65" si="6">+D65*E65</f>
        <v>0</v>
      </c>
    </row>
    <row r="66" spans="1:6" s="66" customFormat="1" x14ac:dyDescent="0.25">
      <c r="A66" s="209" t="str">
        <f>IF(ISBLANK(D66),"",COUNTA($D$52:D66))</f>
        <v/>
      </c>
      <c r="B66" s="56"/>
      <c r="C66" s="53"/>
      <c r="D66" s="99"/>
      <c r="E66" s="100"/>
      <c r="F66" s="55"/>
    </row>
    <row r="67" spans="1:6" s="66" customFormat="1" ht="30" x14ac:dyDescent="0.25">
      <c r="A67" s="209" t="str">
        <f>IF(ISBLANK(D67),"",COUNTA($D$52:D67))</f>
        <v/>
      </c>
      <c r="B67" s="56" t="s">
        <v>224</v>
      </c>
      <c r="C67" s="53"/>
      <c r="D67" s="54"/>
      <c r="E67" s="55"/>
      <c r="F67" s="55"/>
    </row>
    <row r="68" spans="1:6" s="66" customFormat="1" x14ac:dyDescent="0.25">
      <c r="A68" s="209">
        <f>IF(ISBLANK(D68),"",COUNTA($D$52:D68))</f>
        <v>11</v>
      </c>
      <c r="B68" s="24" t="s">
        <v>221</v>
      </c>
      <c r="C68" s="53" t="s">
        <v>6</v>
      </c>
      <c r="D68" s="67">
        <v>18</v>
      </c>
      <c r="E68" s="55"/>
      <c r="F68" s="55">
        <f t="shared" ref="F68:F70" si="7">+D68*E68</f>
        <v>0</v>
      </c>
    </row>
    <row r="69" spans="1:6" s="66" customFormat="1" x14ac:dyDescent="0.25">
      <c r="A69" s="209">
        <f>IF(ISBLANK(D69),"",COUNTA($D$52:D69))</f>
        <v>12</v>
      </c>
      <c r="B69" s="24" t="s">
        <v>222</v>
      </c>
      <c r="C69" s="53" t="s">
        <v>6</v>
      </c>
      <c r="D69" s="67">
        <v>12</v>
      </c>
      <c r="E69" s="100"/>
      <c r="F69" s="55">
        <f t="shared" si="7"/>
        <v>0</v>
      </c>
    </row>
    <row r="70" spans="1:6" s="66" customFormat="1" x14ac:dyDescent="0.25">
      <c r="A70" s="209">
        <f>IF(ISBLANK(D70),"",COUNTA($D$52:D70))</f>
        <v>13</v>
      </c>
      <c r="B70" s="24" t="s">
        <v>223</v>
      </c>
      <c r="C70" s="53" t="s">
        <v>6</v>
      </c>
      <c r="D70" s="67">
        <v>38</v>
      </c>
      <c r="E70" s="100"/>
      <c r="F70" s="55">
        <f t="shared" si="7"/>
        <v>0</v>
      </c>
    </row>
    <row r="71" spans="1:6" s="66" customFormat="1" x14ac:dyDescent="0.25">
      <c r="A71" s="209" t="str">
        <f>IF(ISBLANK(D71),"",COUNTA($D$52:D71))</f>
        <v/>
      </c>
      <c r="B71" s="56"/>
      <c r="C71" s="53"/>
      <c r="D71" s="99"/>
      <c r="E71" s="100"/>
      <c r="F71" s="55"/>
    </row>
    <row r="72" spans="1:6" ht="45" x14ac:dyDescent="0.25">
      <c r="A72" s="209" t="str">
        <f>IF(ISBLANK(D72),"",COUNTA($D$52:D72))</f>
        <v/>
      </c>
      <c r="B72" s="56" t="s">
        <v>228</v>
      </c>
      <c r="C72" s="53"/>
      <c r="D72" s="99"/>
      <c r="E72" s="100"/>
      <c r="F72" s="55"/>
    </row>
    <row r="73" spans="1:6" x14ac:dyDescent="0.25">
      <c r="A73" s="209">
        <f>IF(ISBLANK(D73),"",COUNTA($D$52:D73))</f>
        <v>14</v>
      </c>
      <c r="B73" s="87" t="s">
        <v>125</v>
      </c>
      <c r="C73" s="53" t="s">
        <v>6</v>
      </c>
      <c r="D73" s="54">
        <v>280</v>
      </c>
      <c r="E73" s="55"/>
      <c r="F73" s="55">
        <f>+D73*E73</f>
        <v>0</v>
      </c>
    </row>
    <row r="74" spans="1:6" x14ac:dyDescent="0.25">
      <c r="A74" s="209">
        <f>IF(ISBLANK(D74),"",COUNTA($D$52:D74))</f>
        <v>15</v>
      </c>
      <c r="B74" s="56" t="s">
        <v>126</v>
      </c>
      <c r="C74" s="53" t="s">
        <v>6</v>
      </c>
      <c r="D74" s="99">
        <v>11</v>
      </c>
      <c r="E74" s="100"/>
      <c r="F74" s="55">
        <f>+D74*E74</f>
        <v>0</v>
      </c>
    </row>
    <row r="75" spans="1:6" x14ac:dyDescent="0.25">
      <c r="A75" s="209">
        <f>IF(ISBLANK(D75),"",COUNTA($D$52:D75))</f>
        <v>16</v>
      </c>
      <c r="B75" s="56" t="s">
        <v>127</v>
      </c>
      <c r="C75" s="53" t="s">
        <v>6</v>
      </c>
      <c r="D75" s="99">
        <v>36</v>
      </c>
      <c r="E75" s="100"/>
      <c r="F75" s="55">
        <f>+D75*E75</f>
        <v>0</v>
      </c>
    </row>
    <row r="76" spans="1:6" x14ac:dyDescent="0.25">
      <c r="A76" s="209" t="str">
        <f>IF(ISBLANK(D76),"",COUNTA($D$52:D76))</f>
        <v/>
      </c>
      <c r="B76" s="56"/>
      <c r="C76" s="53"/>
      <c r="D76" s="99"/>
      <c r="E76" s="100"/>
      <c r="F76" s="55"/>
    </row>
    <row r="77" spans="1:6" ht="30" x14ac:dyDescent="0.25">
      <c r="A77" s="209" t="str">
        <f>IF(ISBLANK(D77),"",COUNTA($D$52:D77))</f>
        <v/>
      </c>
      <c r="B77" s="56" t="s">
        <v>225</v>
      </c>
      <c r="C77" s="53"/>
      <c r="D77" s="99"/>
      <c r="E77" s="100"/>
      <c r="F77" s="55"/>
    </row>
    <row r="78" spans="1:6" x14ac:dyDescent="0.25">
      <c r="A78" s="209">
        <f>IF(ISBLANK(D78),"",COUNTA($D$52:D78))</f>
        <v>17</v>
      </c>
      <c r="B78" s="24" t="s">
        <v>218</v>
      </c>
      <c r="C78" s="53" t="s">
        <v>6</v>
      </c>
      <c r="D78" s="67">
        <v>18</v>
      </c>
      <c r="E78" s="55"/>
      <c r="F78" s="55">
        <f>+D78*E78</f>
        <v>0</v>
      </c>
    </row>
    <row r="79" spans="1:6" x14ac:dyDescent="0.25">
      <c r="A79" s="209">
        <f>IF(ISBLANK(D79),"",COUNTA($D$52:D79))</f>
        <v>18</v>
      </c>
      <c r="B79" s="24" t="s">
        <v>219</v>
      </c>
      <c r="C79" s="53" t="s">
        <v>6</v>
      </c>
      <c r="D79" s="67">
        <v>12</v>
      </c>
      <c r="E79" s="100"/>
      <c r="F79" s="55">
        <f>+D79*E79</f>
        <v>0</v>
      </c>
    </row>
    <row r="80" spans="1:6" x14ac:dyDescent="0.25">
      <c r="A80" s="209">
        <f>IF(ISBLANK(D80),"",COUNTA($D$52:D80))</f>
        <v>19</v>
      </c>
      <c r="B80" s="24" t="s">
        <v>220</v>
      </c>
      <c r="C80" s="53" t="s">
        <v>6</v>
      </c>
      <c r="D80" s="67">
        <v>38</v>
      </c>
      <c r="E80" s="100"/>
      <c r="F80" s="55">
        <f>+D80*E80</f>
        <v>0</v>
      </c>
    </row>
    <row r="81" spans="1:6" x14ac:dyDescent="0.25">
      <c r="A81" s="209" t="str">
        <f>IF(ISBLANK(D81),"",COUNTA($D$52:D81))</f>
        <v/>
      </c>
      <c r="B81" s="56"/>
      <c r="C81" s="53"/>
      <c r="D81" s="99"/>
      <c r="E81" s="100"/>
      <c r="F81" s="55"/>
    </row>
    <row r="82" spans="1:6" ht="45" x14ac:dyDescent="0.25">
      <c r="A82" s="209">
        <f>IF(ISBLANK(D82),"",COUNTA($D$52:D82))</f>
        <v>20</v>
      </c>
      <c r="B82" s="56" t="s">
        <v>87</v>
      </c>
      <c r="C82" s="53" t="s">
        <v>7</v>
      </c>
      <c r="D82" s="53">
        <v>62</v>
      </c>
      <c r="E82" s="100"/>
      <c r="F82" s="55">
        <f t="shared" si="3"/>
        <v>0</v>
      </c>
    </row>
    <row r="83" spans="1:6" ht="45" x14ac:dyDescent="0.25">
      <c r="A83" s="209">
        <f>IF(ISBLANK(D83),"",COUNTA($D$52:D83))</f>
        <v>21</v>
      </c>
      <c r="B83" s="88" t="s">
        <v>104</v>
      </c>
      <c r="C83" s="80" t="s">
        <v>7</v>
      </c>
      <c r="D83" s="44">
        <v>14</v>
      </c>
      <c r="E83" s="100"/>
      <c r="F83" s="55">
        <f t="shared" si="3"/>
        <v>0</v>
      </c>
    </row>
    <row r="84" spans="1:6" ht="30" x14ac:dyDescent="0.25">
      <c r="A84" s="209">
        <f>IF(ISBLANK(D84),"",COUNTA($D$52:D84))</f>
        <v>22</v>
      </c>
      <c r="B84" s="88" t="s">
        <v>122</v>
      </c>
      <c r="C84" s="80" t="s">
        <v>7</v>
      </c>
      <c r="D84" s="72">
        <v>2</v>
      </c>
      <c r="E84" s="100"/>
      <c r="F84" s="55">
        <f>+D84*E84</f>
        <v>0</v>
      </c>
    </row>
    <row r="85" spans="1:6" x14ac:dyDescent="0.25">
      <c r="A85" s="209" t="str">
        <f>IF(ISBLANK(D85),"",COUNTA($D$52:D85))</f>
        <v/>
      </c>
      <c r="B85" s="88"/>
      <c r="C85" s="80"/>
      <c r="D85" s="72"/>
      <c r="E85" s="100"/>
      <c r="F85" s="55"/>
    </row>
    <row r="86" spans="1:6" ht="45" x14ac:dyDescent="0.25">
      <c r="A86" s="209" t="str">
        <f>IF(ISBLANK(D86),"",COUNTA($D$52:D86))</f>
        <v/>
      </c>
      <c r="B86" s="45" t="s">
        <v>128</v>
      </c>
      <c r="C86" s="44"/>
      <c r="D86" s="67"/>
      <c r="E86" s="100"/>
      <c r="F86" s="55"/>
    </row>
    <row r="87" spans="1:6" x14ac:dyDescent="0.25">
      <c r="A87" s="209">
        <f>IF(ISBLANK(D87),"",COUNTA($D$52:D87))</f>
        <v>23</v>
      </c>
      <c r="B87" s="45" t="s">
        <v>129</v>
      </c>
      <c r="C87" s="44" t="s">
        <v>7</v>
      </c>
      <c r="D87" s="67">
        <v>4</v>
      </c>
      <c r="E87" s="40"/>
      <c r="F87" s="40">
        <f t="shared" ref="F87:F88" si="8">+D87*E87</f>
        <v>0</v>
      </c>
    </row>
    <row r="88" spans="1:6" x14ac:dyDescent="0.25">
      <c r="A88" s="209">
        <f>IF(ISBLANK(D88),"",COUNTA($D$52:D88))</f>
        <v>24</v>
      </c>
      <c r="B88" s="45" t="s">
        <v>130</v>
      </c>
      <c r="C88" s="44" t="s">
        <v>7</v>
      </c>
      <c r="D88" s="67">
        <v>4</v>
      </c>
      <c r="E88" s="40"/>
      <c r="F88" s="40">
        <f t="shared" si="8"/>
        <v>0</v>
      </c>
    </row>
    <row r="89" spans="1:6" x14ac:dyDescent="0.25">
      <c r="A89" s="209">
        <f>IF(ISBLANK(D89),"",COUNTA($D$52:D89))</f>
        <v>25</v>
      </c>
      <c r="B89" s="45" t="s">
        <v>131</v>
      </c>
      <c r="C89" s="44" t="s">
        <v>7</v>
      </c>
      <c r="D89" s="67">
        <v>11</v>
      </c>
      <c r="E89" s="40"/>
      <c r="F89" s="40">
        <f t="shared" si="3"/>
        <v>0</v>
      </c>
    </row>
    <row r="90" spans="1:6" ht="30" x14ac:dyDescent="0.25">
      <c r="A90" s="209">
        <f>IF(ISBLANK(D90),"",COUNTA($D$52:D90))</f>
        <v>26</v>
      </c>
      <c r="B90" s="45" t="s">
        <v>109</v>
      </c>
      <c r="C90" s="44" t="s">
        <v>7</v>
      </c>
      <c r="D90" s="67">
        <v>4</v>
      </c>
      <c r="E90" s="40"/>
      <c r="F90" s="40">
        <f t="shared" ref="F90" si="9">+D90*E90</f>
        <v>0</v>
      </c>
    </row>
    <row r="91" spans="1:6" ht="30" x14ac:dyDescent="0.25">
      <c r="A91" s="209">
        <f>IF(ISBLANK(D91),"",COUNTA($D$52:D91))</f>
        <v>27</v>
      </c>
      <c r="B91" s="45" t="s">
        <v>124</v>
      </c>
      <c r="C91" s="44" t="s">
        <v>7</v>
      </c>
      <c r="D91" s="67">
        <v>1</v>
      </c>
      <c r="E91" s="40"/>
      <c r="F91" s="40">
        <f t="shared" si="3"/>
        <v>0</v>
      </c>
    </row>
    <row r="92" spans="1:6" ht="90" x14ac:dyDescent="0.25">
      <c r="A92" s="209">
        <f>IF(ISBLANK(D92),"",COUNTA($D$52:D92))</f>
        <v>28</v>
      </c>
      <c r="B92" s="45" t="s">
        <v>185</v>
      </c>
      <c r="C92" s="44" t="s">
        <v>6</v>
      </c>
      <c r="D92" s="67">
        <v>326</v>
      </c>
      <c r="E92" s="40"/>
      <c r="F92" s="40">
        <f t="shared" si="3"/>
        <v>0</v>
      </c>
    </row>
    <row r="93" spans="1:6" ht="30" x14ac:dyDescent="0.25">
      <c r="A93" s="209">
        <f>IF(ISBLANK(D93),"",COUNTA($D$52:D93))</f>
        <v>29</v>
      </c>
      <c r="B93" s="68" t="s">
        <v>182</v>
      </c>
      <c r="C93" s="44" t="s">
        <v>7</v>
      </c>
      <c r="D93" s="67">
        <v>4</v>
      </c>
      <c r="E93" s="40"/>
      <c r="F93" s="40">
        <f t="shared" si="3"/>
        <v>0</v>
      </c>
    </row>
    <row r="94" spans="1:6" ht="45" x14ac:dyDescent="0.25">
      <c r="A94" s="209">
        <f>IF(ISBLANK(D94),"",COUNTA($D$52:D94))</f>
        <v>30</v>
      </c>
      <c r="B94" s="68" t="s">
        <v>183</v>
      </c>
      <c r="C94" s="44" t="s">
        <v>7</v>
      </c>
      <c r="D94" s="67">
        <v>3</v>
      </c>
      <c r="E94" s="40"/>
      <c r="F94" s="40">
        <f t="shared" si="3"/>
        <v>0</v>
      </c>
    </row>
    <row r="95" spans="1:6" ht="45" x14ac:dyDescent="0.25">
      <c r="A95" s="209">
        <f>IF(ISBLANK(D95),"",COUNTA($D$52:D95))</f>
        <v>31</v>
      </c>
      <c r="B95" s="68" t="s">
        <v>184</v>
      </c>
      <c r="C95" s="44" t="s">
        <v>7</v>
      </c>
      <c r="D95" s="67">
        <v>8</v>
      </c>
      <c r="E95" s="40"/>
      <c r="F95" s="40">
        <f t="shared" ref="F95" si="10">+D95*E95</f>
        <v>0</v>
      </c>
    </row>
    <row r="96" spans="1:6" ht="45" x14ac:dyDescent="0.25">
      <c r="A96" s="209">
        <f>IF(ISBLANK(D96),"",COUNTA($D$52:D96))</f>
        <v>32</v>
      </c>
      <c r="B96" s="45" t="s">
        <v>181</v>
      </c>
      <c r="C96" s="44" t="s">
        <v>6</v>
      </c>
      <c r="D96" s="67">
        <v>326</v>
      </c>
      <c r="E96" s="40"/>
      <c r="F96" s="40">
        <f t="shared" si="3"/>
        <v>0</v>
      </c>
    </row>
    <row r="97" spans="1:6" ht="60.75" x14ac:dyDescent="0.25">
      <c r="A97" s="209">
        <f>IF(ISBLANK(D97),"",COUNTA($D$52:D97))</f>
        <v>33</v>
      </c>
      <c r="B97" s="69" t="s">
        <v>14</v>
      </c>
      <c r="C97" s="44" t="s">
        <v>7</v>
      </c>
      <c r="D97" s="67">
        <v>2</v>
      </c>
      <c r="E97" s="40"/>
      <c r="F97" s="40">
        <f t="shared" si="3"/>
        <v>0</v>
      </c>
    </row>
    <row r="98" spans="1:6" ht="30" x14ac:dyDescent="0.25">
      <c r="A98" s="209">
        <f>IF(ISBLANK(D98),"",COUNTA($D$52:D98))</f>
        <v>34</v>
      </c>
      <c r="B98" s="68" t="s">
        <v>62</v>
      </c>
      <c r="C98" s="44" t="s">
        <v>7</v>
      </c>
      <c r="D98" s="67">
        <v>24</v>
      </c>
      <c r="E98" s="40"/>
      <c r="F98" s="40">
        <f t="shared" si="3"/>
        <v>0</v>
      </c>
    </row>
    <row r="99" spans="1:6" ht="60" x14ac:dyDescent="0.25">
      <c r="A99" s="209">
        <f>IF(ISBLANK(D99),"",COUNTA($D$52:D99))</f>
        <v>35</v>
      </c>
      <c r="B99" s="68" t="s">
        <v>63</v>
      </c>
      <c r="C99" s="44" t="s">
        <v>7</v>
      </c>
      <c r="D99" s="67">
        <v>4</v>
      </c>
      <c r="E99" s="40"/>
      <c r="F99" s="40">
        <f t="shared" si="3"/>
        <v>0</v>
      </c>
    </row>
    <row r="100" spans="1:6" ht="48" customHeight="1" x14ac:dyDescent="0.25">
      <c r="A100" s="209">
        <f>IF(ISBLANK(D100),"",COUNTA($D$52:D100))</f>
        <v>36</v>
      </c>
      <c r="B100" s="45" t="s">
        <v>84</v>
      </c>
      <c r="C100" s="62">
        <v>10</v>
      </c>
      <c r="D100" s="67">
        <v>1</v>
      </c>
      <c r="E100" s="40"/>
      <c r="F100" s="40">
        <f>SUM(F52:F99)*(C100/100)</f>
        <v>0</v>
      </c>
    </row>
    <row r="101" spans="1:6" x14ac:dyDescent="0.25">
      <c r="A101" s="70"/>
      <c r="B101" s="6" t="s">
        <v>32</v>
      </c>
      <c r="C101" s="47"/>
      <c r="D101" s="48"/>
      <c r="E101" s="40"/>
      <c r="F101" s="35">
        <f>SUM(F52:F100)</f>
        <v>0</v>
      </c>
    </row>
    <row r="102" spans="1:6" x14ac:dyDescent="0.25">
      <c r="A102" s="5"/>
      <c r="B102" s="6"/>
      <c r="C102" s="47"/>
      <c r="D102" s="48"/>
      <c r="E102" s="40"/>
      <c r="F102" s="40"/>
    </row>
    <row r="103" spans="1:6" x14ac:dyDescent="0.25">
      <c r="A103" s="4" t="s">
        <v>34</v>
      </c>
      <c r="B103" s="7"/>
      <c r="C103" s="8"/>
      <c r="D103" s="9"/>
      <c r="E103" s="40"/>
      <c r="F103" s="40"/>
    </row>
    <row r="104" spans="1:6" x14ac:dyDescent="0.25">
      <c r="A104" s="1"/>
      <c r="B104" s="56" t="s">
        <v>132</v>
      </c>
      <c r="C104" s="8"/>
      <c r="D104" s="9"/>
      <c r="E104" s="40"/>
      <c r="F104" s="40"/>
    </row>
    <row r="105" spans="1:6" ht="30" x14ac:dyDescent="0.25">
      <c r="A105" s="209">
        <f>IF(ISBLANK(D105),"",COUNTA($D$105:D105))</f>
        <v>1</v>
      </c>
      <c r="B105" s="56" t="s">
        <v>133</v>
      </c>
      <c r="C105" s="53" t="s">
        <v>6</v>
      </c>
      <c r="D105" s="67">
        <v>285</v>
      </c>
      <c r="E105" s="40"/>
      <c r="F105" s="40">
        <f>+D105*E105</f>
        <v>0</v>
      </c>
    </row>
    <row r="106" spans="1:6" ht="30" x14ac:dyDescent="0.25">
      <c r="A106" s="209">
        <f>IF(ISBLANK(D106),"",COUNTA($D$105:D106))</f>
        <v>2</v>
      </c>
      <c r="B106" s="56" t="s">
        <v>134</v>
      </c>
      <c r="C106" s="53" t="s">
        <v>6</v>
      </c>
      <c r="D106" s="67">
        <v>11</v>
      </c>
      <c r="E106" s="40"/>
      <c r="F106" s="40">
        <f t="shared" ref="F106:F107" si="11">+D106*E106</f>
        <v>0</v>
      </c>
    </row>
    <row r="107" spans="1:6" ht="30" x14ac:dyDescent="0.25">
      <c r="A107" s="209">
        <f>IF(ISBLANK(D107),"",COUNTA($D$105:D107))</f>
        <v>3</v>
      </c>
      <c r="B107" s="56" t="s">
        <v>135</v>
      </c>
      <c r="C107" s="53" t="s">
        <v>6</v>
      </c>
      <c r="D107" s="67">
        <v>36</v>
      </c>
      <c r="E107" s="40"/>
      <c r="F107" s="40">
        <f t="shared" si="11"/>
        <v>0</v>
      </c>
    </row>
    <row r="108" spans="1:6" x14ac:dyDescent="0.25">
      <c r="A108" s="209" t="str">
        <f>IF(ISBLANK(D108),"",COUNTA($D$105:D108))</f>
        <v/>
      </c>
      <c r="B108" s="56"/>
      <c r="C108" s="53"/>
      <c r="D108" s="67"/>
      <c r="E108" s="40"/>
      <c r="F108" s="40"/>
    </row>
    <row r="109" spans="1:6" x14ac:dyDescent="0.25">
      <c r="A109" s="209">
        <f>IF(ISBLANK(D109),"",COUNTA($D$105:D109))</f>
        <v>4</v>
      </c>
      <c r="B109" s="56" t="s">
        <v>201</v>
      </c>
      <c r="C109" s="53" t="s">
        <v>7</v>
      </c>
      <c r="D109" s="67">
        <v>2</v>
      </c>
      <c r="E109" s="40"/>
      <c r="F109" s="40">
        <f>+D109*E109</f>
        <v>0</v>
      </c>
    </row>
    <row r="110" spans="1:6" x14ac:dyDescent="0.25">
      <c r="A110" s="209">
        <f>IF(ISBLANK(D110),"",COUNTA($D$105:D110))</f>
        <v>5</v>
      </c>
      <c r="B110" s="56" t="s">
        <v>111</v>
      </c>
      <c r="C110" s="53" t="s">
        <v>7</v>
      </c>
      <c r="D110" s="67">
        <v>18</v>
      </c>
      <c r="E110" s="40"/>
      <c r="F110" s="40">
        <f>+D110*E110</f>
        <v>0</v>
      </c>
    </row>
    <row r="111" spans="1:6" x14ac:dyDescent="0.25">
      <c r="A111" s="209" t="str">
        <f>IF(ISBLANK(D111),"",COUNTA($D$105:D111))</f>
        <v/>
      </c>
      <c r="B111" s="56"/>
      <c r="C111" s="53"/>
      <c r="D111" s="67"/>
      <c r="E111" s="40"/>
      <c r="F111" s="40"/>
    </row>
    <row r="112" spans="1:6" ht="60" x14ac:dyDescent="0.25">
      <c r="A112" s="209" t="str">
        <f>IF(ISBLANK(D112),"",COUNTA($D$105:D112))</f>
        <v/>
      </c>
      <c r="B112" s="56" t="s">
        <v>102</v>
      </c>
      <c r="C112" s="436" t="s">
        <v>374</v>
      </c>
      <c r="D112" s="437"/>
      <c r="E112" s="437"/>
      <c r="F112" s="438"/>
    </row>
    <row r="113" spans="1:6" x14ac:dyDescent="0.25">
      <c r="A113" s="209" t="str">
        <f>IF(ISBLANK(D113),"",COUNTA($D$105:D113))</f>
        <v/>
      </c>
      <c r="B113" s="56"/>
      <c r="C113" s="53"/>
      <c r="D113" s="67"/>
      <c r="E113" s="40"/>
      <c r="F113" s="40"/>
    </row>
    <row r="114" spans="1:6" x14ac:dyDescent="0.25">
      <c r="A114" s="209" t="str">
        <f>IF(ISBLANK(D114),"",COUNTA($D$105:D114))</f>
        <v/>
      </c>
      <c r="B114" s="90" t="s">
        <v>79</v>
      </c>
      <c r="C114" s="8"/>
      <c r="D114" s="9"/>
      <c r="E114" s="89"/>
      <c r="F114" s="89"/>
    </row>
    <row r="115" spans="1:6" x14ac:dyDescent="0.25">
      <c r="A115" s="209">
        <f>IF(ISBLANK(D115),"",COUNTA($D$105:D115))</f>
        <v>6</v>
      </c>
      <c r="B115" s="56" t="s">
        <v>139</v>
      </c>
      <c r="C115" s="44" t="s">
        <v>7</v>
      </c>
      <c r="D115" s="67">
        <v>1</v>
      </c>
      <c r="E115" s="40"/>
      <c r="F115" s="40">
        <f t="shared" ref="F115:F121" si="12">+D115*E115</f>
        <v>0</v>
      </c>
    </row>
    <row r="116" spans="1:6" x14ac:dyDescent="0.25">
      <c r="A116" s="209">
        <f>IF(ISBLANK(D116),"",COUNTA($D$105:D116))</f>
        <v>7</v>
      </c>
      <c r="B116" s="56" t="s">
        <v>140</v>
      </c>
      <c r="C116" s="44" t="s">
        <v>7</v>
      </c>
      <c r="D116" s="67">
        <v>3</v>
      </c>
      <c r="E116" s="40"/>
      <c r="F116" s="40">
        <f t="shared" ref="F116" si="13">+D116*E116</f>
        <v>0</v>
      </c>
    </row>
    <row r="117" spans="1:6" x14ac:dyDescent="0.25">
      <c r="A117" s="209">
        <f>IF(ISBLANK(D117),"",COUNTA($D$105:D117))</f>
        <v>8</v>
      </c>
      <c r="B117" s="56" t="s">
        <v>166</v>
      </c>
      <c r="C117" s="44" t="s">
        <v>7</v>
      </c>
      <c r="D117" s="67">
        <v>2</v>
      </c>
      <c r="E117" s="40"/>
      <c r="F117" s="40">
        <f t="shared" si="12"/>
        <v>0</v>
      </c>
    </row>
    <row r="118" spans="1:6" x14ac:dyDescent="0.25">
      <c r="A118" s="209">
        <f>IF(ISBLANK(D118),"",COUNTA($D$105:D118))</f>
        <v>9</v>
      </c>
      <c r="B118" s="56" t="s">
        <v>82</v>
      </c>
      <c r="C118" s="44" t="s">
        <v>7</v>
      </c>
      <c r="D118" s="67">
        <v>1</v>
      </c>
      <c r="E118" s="40"/>
      <c r="F118" s="40">
        <f t="shared" si="12"/>
        <v>0</v>
      </c>
    </row>
    <row r="119" spans="1:6" x14ac:dyDescent="0.25">
      <c r="A119" s="209">
        <f>IF(ISBLANK(D119),"",COUNTA($D$105:D119))</f>
        <v>10</v>
      </c>
      <c r="B119" s="56" t="s">
        <v>141</v>
      </c>
      <c r="C119" s="44" t="s">
        <v>7</v>
      </c>
      <c r="D119" s="67">
        <v>3</v>
      </c>
      <c r="E119" s="40"/>
      <c r="F119" s="40">
        <f t="shared" si="12"/>
        <v>0</v>
      </c>
    </row>
    <row r="120" spans="1:6" x14ac:dyDescent="0.25">
      <c r="A120" s="209">
        <f>IF(ISBLANK(D120),"",COUNTA($D$105:D120))</f>
        <v>11</v>
      </c>
      <c r="B120" s="56" t="s">
        <v>167</v>
      </c>
      <c r="C120" s="44" t="s">
        <v>7</v>
      </c>
      <c r="D120" s="67">
        <v>4</v>
      </c>
      <c r="E120" s="40"/>
      <c r="F120" s="40">
        <f t="shared" si="12"/>
        <v>0</v>
      </c>
    </row>
    <row r="121" spans="1:6" x14ac:dyDescent="0.25">
      <c r="A121" s="209">
        <f>IF(ISBLANK(D121),"",COUNTA($D$105:D121))</f>
        <v>12</v>
      </c>
      <c r="B121" s="56" t="s">
        <v>143</v>
      </c>
      <c r="C121" s="44" t="s">
        <v>7</v>
      </c>
      <c r="D121" s="67">
        <v>4</v>
      </c>
      <c r="E121" s="40"/>
      <c r="F121" s="40">
        <f t="shared" si="12"/>
        <v>0</v>
      </c>
    </row>
    <row r="122" spans="1:6" x14ac:dyDescent="0.25">
      <c r="A122" s="209" t="str">
        <f>IF(ISBLANK(D122),"",COUNTA($D$105:D122))</f>
        <v/>
      </c>
      <c r="B122" s="56"/>
      <c r="C122" s="44"/>
      <c r="D122" s="67"/>
      <c r="E122" s="40"/>
      <c r="F122" s="40"/>
    </row>
    <row r="123" spans="1:6" ht="30" x14ac:dyDescent="0.25">
      <c r="A123" s="209" t="str">
        <f>IF(ISBLANK(D123),"",COUNTA($D$105:D123))</f>
        <v/>
      </c>
      <c r="B123" s="45" t="s">
        <v>138</v>
      </c>
      <c r="C123" s="53"/>
      <c r="D123" s="67"/>
      <c r="E123" s="40"/>
      <c r="F123" s="40"/>
    </row>
    <row r="124" spans="1:6" x14ac:dyDescent="0.25">
      <c r="A124" s="209">
        <f>IF(ISBLANK(D124),"",COUNTA($D$105:D124))</f>
        <v>13</v>
      </c>
      <c r="B124" s="56" t="s">
        <v>136</v>
      </c>
      <c r="C124" s="44" t="s">
        <v>7</v>
      </c>
      <c r="D124" s="67">
        <v>12</v>
      </c>
      <c r="E124" s="40"/>
      <c r="F124" s="40">
        <f t="shared" ref="F124" si="14">+D124*E124</f>
        <v>0</v>
      </c>
    </row>
    <row r="125" spans="1:6" x14ac:dyDescent="0.25">
      <c r="A125" s="209">
        <f>IF(ISBLANK(D125),"",COUNTA($D$105:D125))</f>
        <v>14</v>
      </c>
      <c r="B125" s="56" t="s">
        <v>112</v>
      </c>
      <c r="C125" s="44" t="s">
        <v>7</v>
      </c>
      <c r="D125" s="67">
        <v>3</v>
      </c>
      <c r="E125" s="40"/>
      <c r="F125" s="40">
        <f t="shared" ref="F125:F127" si="15">+D125*E125</f>
        <v>0</v>
      </c>
    </row>
    <row r="126" spans="1:6" x14ac:dyDescent="0.25">
      <c r="A126" s="209">
        <f>IF(ISBLANK(D126),"",COUNTA($D$105:D126))</f>
        <v>15</v>
      </c>
      <c r="B126" s="56" t="s">
        <v>137</v>
      </c>
      <c r="C126" s="44" t="s">
        <v>7</v>
      </c>
      <c r="D126" s="67">
        <v>3</v>
      </c>
      <c r="E126" s="40"/>
      <c r="F126" s="40">
        <f t="shared" si="15"/>
        <v>0</v>
      </c>
    </row>
    <row r="127" spans="1:6" x14ac:dyDescent="0.25">
      <c r="A127" s="209">
        <f>IF(ISBLANK(D127),"",COUNTA($D$105:D127))</f>
        <v>16</v>
      </c>
      <c r="B127" s="56" t="s">
        <v>144</v>
      </c>
      <c r="C127" s="44" t="s">
        <v>7</v>
      </c>
      <c r="D127" s="67">
        <v>4</v>
      </c>
      <c r="E127" s="40"/>
      <c r="F127" s="40">
        <f t="shared" si="15"/>
        <v>0</v>
      </c>
    </row>
    <row r="128" spans="1:6" x14ac:dyDescent="0.25">
      <c r="A128" s="209">
        <f>IF(ISBLANK(D128),"",COUNTA($D$105:D128))</f>
        <v>17</v>
      </c>
      <c r="B128" s="56" t="s">
        <v>142</v>
      </c>
      <c r="C128" s="44" t="s">
        <v>7</v>
      </c>
      <c r="D128" s="67">
        <v>7</v>
      </c>
      <c r="E128" s="40"/>
      <c r="F128" s="40">
        <f>+D128*E128</f>
        <v>0</v>
      </c>
    </row>
    <row r="129" spans="1:6" x14ac:dyDescent="0.25">
      <c r="A129" s="209" t="str">
        <f>IF(ISBLANK(D129),"",COUNTA($D$105:D129))</f>
        <v/>
      </c>
      <c r="B129" s="45"/>
      <c r="C129" s="44"/>
      <c r="D129" s="67"/>
      <c r="E129" s="40"/>
      <c r="F129" s="40"/>
    </row>
    <row r="130" spans="1:6" x14ac:dyDescent="0.25">
      <c r="A130" s="209" t="str">
        <f>IF(ISBLANK(D130),"",COUNTA($D$105:D130))</f>
        <v/>
      </c>
      <c r="B130" s="45" t="s">
        <v>80</v>
      </c>
      <c r="C130" s="71"/>
      <c r="D130" s="67"/>
      <c r="E130" s="40"/>
      <c r="F130" s="40"/>
    </row>
    <row r="131" spans="1:6" x14ac:dyDescent="0.25">
      <c r="A131" s="209">
        <f>IF(ISBLANK(D131),"",COUNTA($D$105:D131))</f>
        <v>18</v>
      </c>
      <c r="B131" s="56" t="s">
        <v>145</v>
      </c>
      <c r="C131" s="44" t="s">
        <v>7</v>
      </c>
      <c r="D131" s="67">
        <v>2</v>
      </c>
      <c r="E131" s="40"/>
      <c r="F131" s="40">
        <f>+D131*E131</f>
        <v>0</v>
      </c>
    </row>
    <row r="132" spans="1:6" x14ac:dyDescent="0.25">
      <c r="A132" s="209">
        <f>IF(ISBLANK(D132),"",COUNTA($D$105:D132))</f>
        <v>19</v>
      </c>
      <c r="B132" s="56" t="s">
        <v>148</v>
      </c>
      <c r="C132" s="44" t="s">
        <v>7</v>
      </c>
      <c r="D132" s="67">
        <v>3</v>
      </c>
      <c r="E132" s="40"/>
      <c r="F132" s="40">
        <f t="shared" ref="F132:F134" si="16">+D132*E132</f>
        <v>0</v>
      </c>
    </row>
    <row r="133" spans="1:6" x14ac:dyDescent="0.25">
      <c r="A133" s="209">
        <f>IF(ISBLANK(D133),"",COUNTA($D$105:D133))</f>
        <v>20</v>
      </c>
      <c r="B133" s="56" t="s">
        <v>146</v>
      </c>
      <c r="C133" s="44" t="s">
        <v>7</v>
      </c>
      <c r="D133" s="67">
        <v>8</v>
      </c>
      <c r="E133" s="40"/>
      <c r="F133" s="40">
        <f t="shared" si="16"/>
        <v>0</v>
      </c>
    </row>
    <row r="134" spans="1:6" x14ac:dyDescent="0.25">
      <c r="A134" s="209">
        <f>IF(ISBLANK(D134),"",COUNTA($D$105:D134))</f>
        <v>21</v>
      </c>
      <c r="B134" s="56" t="s">
        <v>147</v>
      </c>
      <c r="C134" s="44" t="s">
        <v>7</v>
      </c>
      <c r="D134" s="67">
        <v>8</v>
      </c>
      <c r="E134" s="40"/>
      <c r="F134" s="40">
        <f t="shared" si="16"/>
        <v>0</v>
      </c>
    </row>
    <row r="135" spans="1:6" x14ac:dyDescent="0.25">
      <c r="A135" s="209" t="str">
        <f>IF(ISBLANK(D135),"",COUNTA($D$105:D135))</f>
        <v/>
      </c>
      <c r="B135" s="72"/>
      <c r="C135" s="44"/>
      <c r="D135" s="67"/>
      <c r="E135" s="40"/>
      <c r="F135" s="40"/>
    </row>
    <row r="136" spans="1:6" s="66" customFormat="1" x14ac:dyDescent="0.25">
      <c r="A136" s="209" t="str">
        <f>IF(ISBLANK(D136),"",COUNTA($D$105:D136))</f>
        <v/>
      </c>
      <c r="B136" s="45" t="s">
        <v>81</v>
      </c>
      <c r="C136" s="73"/>
      <c r="D136" s="67"/>
      <c r="E136" s="40"/>
      <c r="F136" s="40"/>
    </row>
    <row r="137" spans="1:6" ht="30" x14ac:dyDescent="0.25">
      <c r="A137" s="209" t="str">
        <f>IF(ISBLANK(D137),"",COUNTA($D$105:D137))</f>
        <v/>
      </c>
      <c r="B137" s="91" t="s">
        <v>170</v>
      </c>
      <c r="C137" s="44"/>
      <c r="D137" s="67"/>
      <c r="E137" s="10"/>
      <c r="F137" s="40"/>
    </row>
    <row r="138" spans="1:6" x14ac:dyDescent="0.25">
      <c r="A138" s="209">
        <f>IF(ISBLANK(D138),"",COUNTA($D$105:D138))</f>
        <v>22</v>
      </c>
      <c r="B138" s="91" t="s">
        <v>149</v>
      </c>
      <c r="C138" s="44" t="s">
        <v>7</v>
      </c>
      <c r="D138" s="67">
        <v>8</v>
      </c>
      <c r="E138" s="40"/>
      <c r="F138" s="40">
        <f>+D138*E138</f>
        <v>0</v>
      </c>
    </row>
    <row r="139" spans="1:6" x14ac:dyDescent="0.25">
      <c r="A139" s="209">
        <f>IF(ISBLANK(D139),"",COUNTA($D$105:D139))</f>
        <v>23</v>
      </c>
      <c r="B139" s="91" t="s">
        <v>202</v>
      </c>
      <c r="C139" s="44" t="s">
        <v>7</v>
      </c>
      <c r="D139" s="67">
        <v>1</v>
      </c>
      <c r="E139" s="40"/>
      <c r="F139" s="40">
        <f>+D139*E139</f>
        <v>0</v>
      </c>
    </row>
    <row r="140" spans="1:6" x14ac:dyDescent="0.25">
      <c r="A140" s="209">
        <f>IF(ISBLANK(D140),"",COUNTA($D$105:D140))</f>
        <v>24</v>
      </c>
      <c r="B140" s="91" t="s">
        <v>203</v>
      </c>
      <c r="C140" s="44" t="s">
        <v>7</v>
      </c>
      <c r="D140" s="67">
        <v>2</v>
      </c>
      <c r="E140" s="40"/>
      <c r="F140" s="40">
        <f>+D140*E140</f>
        <v>0</v>
      </c>
    </row>
    <row r="141" spans="1:6" x14ac:dyDescent="0.25">
      <c r="A141" s="209" t="str">
        <f>IF(ISBLANK(D141),"",COUNTA($D$105:D141))</f>
        <v/>
      </c>
      <c r="B141" s="91"/>
      <c r="C141" s="44"/>
      <c r="D141" s="67"/>
      <c r="E141" s="40"/>
      <c r="F141" s="40"/>
    </row>
    <row r="142" spans="1:6" ht="48" customHeight="1" x14ac:dyDescent="0.25">
      <c r="A142" s="209" t="str">
        <f>IF(ISBLANK(D142),"",COUNTA($D$105:D142))</f>
        <v/>
      </c>
      <c r="B142" s="91" t="s">
        <v>204</v>
      </c>
      <c r="C142" s="436" t="s">
        <v>374</v>
      </c>
      <c r="D142" s="437"/>
      <c r="E142" s="437"/>
      <c r="F142" s="438"/>
    </row>
    <row r="143" spans="1:6" x14ac:dyDescent="0.25">
      <c r="A143" s="209">
        <f>IF(ISBLANK(D143),"",COUNTA($D$105:D143))</f>
        <v>25</v>
      </c>
      <c r="B143" s="91" t="s">
        <v>149</v>
      </c>
      <c r="C143" s="44" t="s">
        <v>7</v>
      </c>
      <c r="D143" s="67">
        <v>2</v>
      </c>
      <c r="E143" s="40"/>
      <c r="F143" s="40">
        <f>+D143*E143</f>
        <v>0</v>
      </c>
    </row>
    <row r="144" spans="1:6" x14ac:dyDescent="0.25">
      <c r="A144" s="209">
        <f>IF(ISBLANK(D144),"",COUNTA($D$105:D144))</f>
        <v>26</v>
      </c>
      <c r="B144" s="91" t="s">
        <v>203</v>
      </c>
      <c r="C144" s="44" t="s">
        <v>7</v>
      </c>
      <c r="D144" s="67">
        <v>2</v>
      </c>
      <c r="E144" s="40"/>
      <c r="F144" s="40">
        <f>+D144*E144</f>
        <v>0</v>
      </c>
    </row>
    <row r="145" spans="1:6" x14ac:dyDescent="0.25">
      <c r="A145" s="209" t="str">
        <f>IF(ISBLANK(D145),"",COUNTA($D$105:D145))</f>
        <v/>
      </c>
      <c r="B145" s="91"/>
      <c r="C145" s="44"/>
      <c r="D145" s="67"/>
      <c r="E145" s="40"/>
      <c r="F145" s="40"/>
    </row>
    <row r="146" spans="1:6" ht="30" x14ac:dyDescent="0.25">
      <c r="A146" s="209" t="str">
        <f>IF(ISBLANK(D146),"",COUNTA($D$105:D146))</f>
        <v/>
      </c>
      <c r="B146" s="91" t="s">
        <v>171</v>
      </c>
      <c r="C146" s="44"/>
      <c r="D146" s="67"/>
      <c r="E146" s="10"/>
      <c r="F146" s="40"/>
    </row>
    <row r="147" spans="1:6" x14ac:dyDescent="0.25">
      <c r="A147" s="209">
        <f>IF(ISBLANK(D147),"",COUNTA($D$105:D147))</f>
        <v>27</v>
      </c>
      <c r="B147" s="91" t="s">
        <v>149</v>
      </c>
      <c r="C147" s="44" t="s">
        <v>7</v>
      </c>
      <c r="D147" s="67">
        <v>3</v>
      </c>
      <c r="E147" s="40"/>
      <c r="F147" s="40">
        <f>+D147*E147</f>
        <v>0</v>
      </c>
    </row>
    <row r="148" spans="1:6" x14ac:dyDescent="0.25">
      <c r="A148" s="209">
        <f>IF(ISBLANK(D148),"",COUNTA($D$105:D148))</f>
        <v>28</v>
      </c>
      <c r="B148" s="91" t="s">
        <v>202</v>
      </c>
      <c r="C148" s="44" t="s">
        <v>7</v>
      </c>
      <c r="D148" s="67">
        <v>1</v>
      </c>
      <c r="E148" s="40"/>
      <c r="F148" s="40">
        <f>+D148*E148</f>
        <v>0</v>
      </c>
    </row>
    <row r="149" spans="1:6" x14ac:dyDescent="0.25">
      <c r="A149" s="209" t="str">
        <f>IF(ISBLANK(D149),"",COUNTA($D$105:D149))</f>
        <v/>
      </c>
      <c r="B149" s="91"/>
      <c r="C149" s="44"/>
      <c r="D149" s="67"/>
      <c r="E149" s="40"/>
      <c r="F149" s="40"/>
    </row>
    <row r="150" spans="1:6" ht="30.75" x14ac:dyDescent="0.25">
      <c r="A150" s="209">
        <f>IF(ISBLANK(D150),"",COUNTA($D$105:D150))</f>
        <v>29</v>
      </c>
      <c r="B150" s="24" t="s">
        <v>206</v>
      </c>
      <c r="C150" s="74" t="s">
        <v>7</v>
      </c>
      <c r="D150" s="67">
        <v>2</v>
      </c>
      <c r="E150" s="40"/>
      <c r="F150" s="40">
        <f>+D150*E150</f>
        <v>0</v>
      </c>
    </row>
    <row r="151" spans="1:6" ht="30.75" x14ac:dyDescent="0.25">
      <c r="A151" s="209">
        <f>IF(ISBLANK(D151),"",COUNTA($D$105:D151))</f>
        <v>30</v>
      </c>
      <c r="B151" s="24" t="s">
        <v>207</v>
      </c>
      <c r="C151" s="74" t="s">
        <v>7</v>
      </c>
      <c r="D151" s="67">
        <v>1</v>
      </c>
      <c r="E151" s="40"/>
      <c r="F151" s="40">
        <f>+D151*E151</f>
        <v>0</v>
      </c>
    </row>
    <row r="152" spans="1:6" x14ac:dyDescent="0.25">
      <c r="A152" s="209">
        <f>IF(ISBLANK(D152),"",COUNTA($D$105:D152))</f>
        <v>31</v>
      </c>
      <c r="B152" s="24" t="s">
        <v>208</v>
      </c>
      <c r="C152" s="74" t="s">
        <v>7</v>
      </c>
      <c r="D152" s="67">
        <v>1</v>
      </c>
      <c r="E152" s="40"/>
      <c r="F152" s="40">
        <f>+D152*E152</f>
        <v>0</v>
      </c>
    </row>
    <row r="153" spans="1:6" ht="46.5" customHeight="1" x14ac:dyDescent="0.25">
      <c r="A153" s="209" t="str">
        <f>IF(ISBLANK(D153),"",COUNTA($D$105:D153))</f>
        <v/>
      </c>
      <c r="B153" s="91" t="s">
        <v>375</v>
      </c>
      <c r="C153" s="436" t="s">
        <v>374</v>
      </c>
      <c r="D153" s="437"/>
      <c r="E153" s="437"/>
      <c r="F153" s="438"/>
    </row>
    <row r="154" spans="1:6" ht="30.75" x14ac:dyDescent="0.25">
      <c r="A154" s="209">
        <f>IF(ISBLANK(D154),"",COUNTA($D$105:D154))</f>
        <v>32</v>
      </c>
      <c r="B154" s="24" t="s">
        <v>205</v>
      </c>
      <c r="C154" s="74" t="s">
        <v>7</v>
      </c>
      <c r="D154" s="67">
        <v>1</v>
      </c>
      <c r="E154" s="40"/>
      <c r="F154" s="40">
        <f>+D154*E154</f>
        <v>0</v>
      </c>
    </row>
    <row r="155" spans="1:6" x14ac:dyDescent="0.25">
      <c r="A155" s="209" t="str">
        <f>IF(ISBLANK(D155),"",COUNTA($D$105:D155))</f>
        <v/>
      </c>
      <c r="B155" s="24"/>
      <c r="C155" s="74"/>
      <c r="D155" s="67"/>
      <c r="E155" s="40"/>
      <c r="F155" s="40"/>
    </row>
    <row r="156" spans="1:6" x14ac:dyDescent="0.25">
      <c r="A156" s="209">
        <f>IF(ISBLANK(D156),"",COUNTA($D$105:D156))</f>
        <v>33</v>
      </c>
      <c r="B156" s="24" t="s">
        <v>209</v>
      </c>
      <c r="C156" s="53" t="s">
        <v>6</v>
      </c>
      <c r="D156" s="67">
        <v>18</v>
      </c>
      <c r="E156" s="40"/>
      <c r="F156" s="40">
        <f>+D156*E156</f>
        <v>0</v>
      </c>
    </row>
    <row r="157" spans="1:6" x14ac:dyDescent="0.25">
      <c r="A157" s="209">
        <f>IF(ISBLANK(D157),"",COUNTA($D$105:D157))</f>
        <v>34</v>
      </c>
      <c r="B157" s="24" t="s">
        <v>212</v>
      </c>
      <c r="C157" s="74" t="s">
        <v>7</v>
      </c>
      <c r="D157" s="67">
        <v>9</v>
      </c>
      <c r="E157" s="40"/>
      <c r="F157" s="40">
        <f>+D157*E157</f>
        <v>0</v>
      </c>
    </row>
    <row r="158" spans="1:6" x14ac:dyDescent="0.25">
      <c r="A158" s="209">
        <f>IF(ISBLANK(D158),"",COUNTA($D$105:D158))</f>
        <v>35</v>
      </c>
      <c r="B158" s="24" t="s">
        <v>213</v>
      </c>
      <c r="C158" s="74" t="s">
        <v>7</v>
      </c>
      <c r="D158" s="67">
        <v>12</v>
      </c>
      <c r="E158" s="40"/>
      <c r="F158" s="40">
        <f>+D158*E158</f>
        <v>0</v>
      </c>
    </row>
    <row r="159" spans="1:6" x14ac:dyDescent="0.25">
      <c r="A159" s="209" t="str">
        <f>IF(ISBLANK(D159),"",COUNTA($D$105:D159))</f>
        <v/>
      </c>
      <c r="B159" s="24"/>
      <c r="C159" s="74"/>
      <c r="D159" s="67"/>
      <c r="E159" s="40"/>
      <c r="F159" s="40"/>
    </row>
    <row r="160" spans="1:6" x14ac:dyDescent="0.25">
      <c r="A160" s="209">
        <f>IF(ISBLANK(D160),"",COUNTA($D$105:D160))</f>
        <v>36</v>
      </c>
      <c r="B160" s="24" t="s">
        <v>210</v>
      </c>
      <c r="C160" s="53" t="s">
        <v>6</v>
      </c>
      <c r="D160" s="67">
        <v>12</v>
      </c>
      <c r="E160" s="40"/>
      <c r="F160" s="40">
        <f>+D160*E160</f>
        <v>0</v>
      </c>
    </row>
    <row r="161" spans="1:6" x14ac:dyDescent="0.25">
      <c r="A161" s="209">
        <f>IF(ISBLANK(D161),"",COUNTA($D$105:D161))</f>
        <v>37</v>
      </c>
      <c r="B161" s="24" t="s">
        <v>214</v>
      </c>
      <c r="C161" s="74" t="s">
        <v>7</v>
      </c>
      <c r="D161" s="67">
        <v>6</v>
      </c>
      <c r="E161" s="40"/>
      <c r="F161" s="40">
        <f>+D161*E161</f>
        <v>0</v>
      </c>
    </row>
    <row r="162" spans="1:6" x14ac:dyDescent="0.25">
      <c r="A162" s="209">
        <f>IF(ISBLANK(D162),"",COUNTA($D$105:D162))</f>
        <v>38</v>
      </c>
      <c r="B162" s="24" t="s">
        <v>215</v>
      </c>
      <c r="C162" s="74" t="s">
        <v>7</v>
      </c>
      <c r="D162" s="67">
        <v>6</v>
      </c>
      <c r="E162" s="40"/>
      <c r="F162" s="40">
        <f>+D162*E162</f>
        <v>0</v>
      </c>
    </row>
    <row r="163" spans="1:6" x14ac:dyDescent="0.25">
      <c r="A163" s="209" t="str">
        <f>IF(ISBLANK(D163),"",COUNTA($D$105:D163))</f>
        <v/>
      </c>
      <c r="B163" s="24"/>
      <c r="C163" s="74"/>
      <c r="D163" s="67"/>
      <c r="E163" s="40"/>
      <c r="F163" s="40"/>
    </row>
    <row r="164" spans="1:6" x14ac:dyDescent="0.25">
      <c r="A164" s="209">
        <f>IF(ISBLANK(D164),"",COUNTA($D$105:D164))</f>
        <v>39</v>
      </c>
      <c r="B164" s="24" t="s">
        <v>211</v>
      </c>
      <c r="C164" s="53" t="s">
        <v>6</v>
      </c>
      <c r="D164" s="67">
        <v>38</v>
      </c>
      <c r="E164" s="40"/>
      <c r="F164" s="40">
        <f>+D164*E164</f>
        <v>0</v>
      </c>
    </row>
    <row r="165" spans="1:6" x14ac:dyDescent="0.25">
      <c r="A165" s="209">
        <f>IF(ISBLANK(D165),"",COUNTA($D$105:D165))</f>
        <v>40</v>
      </c>
      <c r="B165" s="24" t="s">
        <v>216</v>
      </c>
      <c r="C165" s="74" t="s">
        <v>7</v>
      </c>
      <c r="D165" s="67">
        <v>20</v>
      </c>
      <c r="E165" s="40"/>
      <c r="F165" s="40">
        <f>+D165*E165</f>
        <v>0</v>
      </c>
    </row>
    <row r="166" spans="1:6" x14ac:dyDescent="0.25">
      <c r="A166" s="209">
        <f>IF(ISBLANK(D166),"",COUNTA($D$105:D166))</f>
        <v>41</v>
      </c>
      <c r="B166" s="24" t="s">
        <v>217</v>
      </c>
      <c r="C166" s="74" t="s">
        <v>7</v>
      </c>
      <c r="D166" s="67">
        <v>16</v>
      </c>
      <c r="E166" s="40"/>
      <c r="F166" s="40">
        <f>+D166*E166</f>
        <v>0</v>
      </c>
    </row>
    <row r="167" spans="1:6" x14ac:dyDescent="0.25">
      <c r="A167" s="209" t="str">
        <f>IF(ISBLANK(D167),"",COUNTA($D$105:D167))</f>
        <v/>
      </c>
      <c r="B167" s="24"/>
      <c r="C167" s="74"/>
      <c r="D167" s="67"/>
      <c r="E167" s="40"/>
      <c r="F167" s="40"/>
    </row>
    <row r="168" spans="1:6" ht="45.75" x14ac:dyDescent="0.25">
      <c r="A168" s="209">
        <f>IF(ISBLANK(D168),"",COUNTA($D$105:D168))</f>
        <v>42</v>
      </c>
      <c r="B168" s="24" t="s">
        <v>64</v>
      </c>
      <c r="C168" s="74" t="s">
        <v>7</v>
      </c>
      <c r="D168" s="67">
        <v>10</v>
      </c>
      <c r="E168" s="40"/>
      <c r="F168" s="40">
        <f t="shared" ref="F168:F170" si="17">+D168*E168</f>
        <v>0</v>
      </c>
    </row>
    <row r="169" spans="1:6" ht="47.45" customHeight="1" x14ac:dyDescent="0.25">
      <c r="A169" s="209">
        <f>IF(ISBLANK(D169),"",COUNTA($D$105:D169))</f>
        <v>43</v>
      </c>
      <c r="B169" s="24" t="s">
        <v>110</v>
      </c>
      <c r="C169" s="74" t="s">
        <v>7</v>
      </c>
      <c r="D169" s="67">
        <v>24</v>
      </c>
      <c r="E169" s="40"/>
      <c r="F169" s="40">
        <f t="shared" si="17"/>
        <v>0</v>
      </c>
    </row>
    <row r="170" spans="1:6" x14ac:dyDescent="0.25">
      <c r="A170" s="209">
        <f>IF(ISBLANK(D170),"",COUNTA($D$105:D170))</f>
        <v>44</v>
      </c>
      <c r="B170" s="45" t="s">
        <v>13</v>
      </c>
      <c r="C170" s="44" t="s">
        <v>7</v>
      </c>
      <c r="D170" s="67">
        <v>1</v>
      </c>
      <c r="E170" s="40"/>
      <c r="F170" s="40">
        <f t="shared" si="17"/>
        <v>0</v>
      </c>
    </row>
    <row r="171" spans="1:6" ht="60" x14ac:dyDescent="0.25">
      <c r="A171" s="209">
        <f>IF(ISBLANK(D171),"",COUNTA($D$105:D171))</f>
        <v>45</v>
      </c>
      <c r="B171" s="45" t="s">
        <v>8</v>
      </c>
      <c r="C171" s="67">
        <v>10</v>
      </c>
      <c r="D171" s="205">
        <v>1</v>
      </c>
      <c r="E171" s="40"/>
      <c r="F171" s="40">
        <f>SUM(F105:F170)*(C171/100)</f>
        <v>0</v>
      </c>
    </row>
    <row r="172" spans="1:6" x14ac:dyDescent="0.25">
      <c r="A172" s="76"/>
      <c r="B172" s="6" t="s">
        <v>35</v>
      </c>
      <c r="C172" s="47"/>
      <c r="D172" s="48"/>
      <c r="E172" s="35"/>
      <c r="F172" s="35">
        <f>SUM(F105:F171)</f>
        <v>0</v>
      </c>
    </row>
  </sheetData>
  <mergeCells count="3">
    <mergeCell ref="C112:F112"/>
    <mergeCell ref="C142:F142"/>
    <mergeCell ref="C153:F153"/>
  </mergeCells>
  <pageMargins left="0.70866141732283472" right="0.70866141732283472" top="0.74803149606299213" bottom="0.74803149606299213" header="0.31496062992125984" footer="0.31496062992125984"/>
  <pageSetup paperSize="9" scale="76" fitToHeight="0" orientation="portrait" r:id="rId1"/>
  <headerFooter>
    <oddFooter>&amp;CVodovod-V1&amp;R&amp;P</oddFooter>
  </headerFooter>
  <rowBreaks count="3" manualBreakCount="3">
    <brk id="28" max="5" man="1"/>
    <brk id="49" max="5" man="1"/>
    <brk id="101" max="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78"/>
  <sheetViews>
    <sheetView showZeros="0" view="pageBreakPreview" topLeftCell="A31" zoomScaleNormal="115" zoomScaleSheetLayoutView="100" workbookViewId="0">
      <selection activeCell="D20" sqref="D20"/>
    </sheetView>
  </sheetViews>
  <sheetFormatPr defaultColWidth="9.140625" defaultRowHeight="12.75" x14ac:dyDescent="0.2"/>
  <cols>
    <col min="1" max="1" width="11.7109375" style="190" customWidth="1"/>
    <col min="2" max="2" width="50.7109375" style="191" customWidth="1"/>
    <col min="3" max="3" width="10.7109375" style="191" customWidth="1"/>
    <col min="4" max="4" width="10.7109375" style="192" customWidth="1"/>
    <col min="5" max="5" width="10.7109375" style="193" customWidth="1"/>
    <col min="6" max="6" width="10.7109375" style="194" customWidth="1"/>
    <col min="7" max="7" width="9.140625" style="116"/>
    <col min="8" max="8" width="27.7109375" style="116" customWidth="1"/>
    <col min="9" max="16384" width="9.140625" style="116"/>
  </cols>
  <sheetData>
    <row r="1" spans="1:12" ht="25.5" x14ac:dyDescent="0.2">
      <c r="A1" s="113" t="s">
        <v>21</v>
      </c>
      <c r="B1" s="113" t="s">
        <v>22</v>
      </c>
      <c r="C1" s="114" t="s">
        <v>23</v>
      </c>
      <c r="D1" s="115" t="s">
        <v>24</v>
      </c>
      <c r="E1" s="114" t="s">
        <v>25</v>
      </c>
      <c r="F1" s="115" t="s">
        <v>26</v>
      </c>
    </row>
    <row r="2" spans="1:12" x14ac:dyDescent="0.2">
      <c r="A2" s="113"/>
      <c r="B2" s="113" t="s">
        <v>231</v>
      </c>
      <c r="C2" s="113"/>
      <c r="D2" s="113"/>
      <c r="E2" s="113"/>
      <c r="F2" s="113"/>
    </row>
    <row r="3" spans="1:12" x14ac:dyDescent="0.2">
      <c r="A3" s="117" t="s">
        <v>27</v>
      </c>
      <c r="B3" s="118" t="s">
        <v>18</v>
      </c>
      <c r="C3" s="117"/>
      <c r="D3" s="119"/>
      <c r="E3" s="119"/>
      <c r="F3" s="120">
        <f>+F16</f>
        <v>0</v>
      </c>
    </row>
    <row r="4" spans="1:12" x14ac:dyDescent="0.2">
      <c r="A4" s="117" t="s">
        <v>28</v>
      </c>
      <c r="B4" s="118" t="s">
        <v>39</v>
      </c>
      <c r="C4" s="117"/>
      <c r="D4" s="119"/>
      <c r="E4" s="121"/>
      <c r="F4" s="120">
        <f>+F32</f>
        <v>0</v>
      </c>
    </row>
    <row r="5" spans="1:12" x14ac:dyDescent="0.2">
      <c r="A5" s="117" t="s">
        <v>29</v>
      </c>
      <c r="B5" s="118" t="s">
        <v>4</v>
      </c>
      <c r="C5" s="117"/>
      <c r="D5" s="119"/>
      <c r="E5" s="121"/>
      <c r="F5" s="120">
        <f>+F45</f>
        <v>0</v>
      </c>
    </row>
    <row r="6" spans="1:12" x14ac:dyDescent="0.2">
      <c r="A6" s="117" t="s">
        <v>37</v>
      </c>
      <c r="B6" s="118" t="s">
        <v>36</v>
      </c>
      <c r="C6" s="117"/>
      <c r="D6" s="119"/>
      <c r="E6" s="121"/>
      <c r="F6" s="120">
        <f>+F61</f>
        <v>0</v>
      </c>
    </row>
    <row r="7" spans="1:12" x14ac:dyDescent="0.2">
      <c r="A7" s="117"/>
      <c r="B7" s="122" t="s">
        <v>113</v>
      </c>
      <c r="C7" s="117"/>
      <c r="D7" s="119"/>
      <c r="E7" s="121"/>
      <c r="F7" s="120">
        <f>SUM(F3:F6)</f>
        <v>0</v>
      </c>
    </row>
    <row r="8" spans="1:12" x14ac:dyDescent="0.2">
      <c r="A8" s="123"/>
      <c r="B8" s="124"/>
      <c r="C8" s="124"/>
      <c r="D8" s="125"/>
      <c r="E8" s="121"/>
      <c r="F8" s="121"/>
    </row>
    <row r="9" spans="1:12" ht="15.75" x14ac:dyDescent="0.2">
      <c r="A9" s="126" t="s">
        <v>19</v>
      </c>
      <c r="B9" s="127"/>
      <c r="C9" s="127"/>
      <c r="D9" s="128"/>
      <c r="E9" s="121"/>
      <c r="F9" s="121"/>
    </row>
    <row r="10" spans="1:12" ht="38.25" x14ac:dyDescent="0.2">
      <c r="A10" s="210">
        <v>1</v>
      </c>
      <c r="B10" s="129" t="s">
        <v>95</v>
      </c>
      <c r="C10" s="130" t="s">
        <v>61</v>
      </c>
      <c r="D10" s="131">
        <v>1</v>
      </c>
      <c r="E10" s="132"/>
      <c r="F10" s="132">
        <f>E10*D10</f>
        <v>0</v>
      </c>
    </row>
    <row r="11" spans="1:12" ht="63.75" x14ac:dyDescent="0.2">
      <c r="A11" s="210">
        <v>2</v>
      </c>
      <c r="B11" s="129" t="s">
        <v>41</v>
      </c>
      <c r="C11" s="130" t="s">
        <v>7</v>
      </c>
      <c r="D11" s="131">
        <v>6</v>
      </c>
      <c r="E11" s="132"/>
      <c r="F11" s="132">
        <f>E11*D11</f>
        <v>0</v>
      </c>
    </row>
    <row r="12" spans="1:12" ht="76.5" x14ac:dyDescent="0.2">
      <c r="A12" s="210">
        <v>3</v>
      </c>
      <c r="B12" s="129" t="s">
        <v>168</v>
      </c>
      <c r="C12" s="130" t="s">
        <v>40</v>
      </c>
      <c r="D12" s="131">
        <v>12</v>
      </c>
      <c r="E12" s="132"/>
      <c r="F12" s="132">
        <f t="shared" ref="F12:F14" si="0">E12*D12</f>
        <v>0</v>
      </c>
    </row>
    <row r="13" spans="1:12" ht="25.5" x14ac:dyDescent="0.2">
      <c r="A13" s="210">
        <v>4</v>
      </c>
      <c r="B13" s="129" t="s">
        <v>43</v>
      </c>
      <c r="C13" s="130" t="s">
        <v>2</v>
      </c>
      <c r="D13" s="131">
        <v>10</v>
      </c>
      <c r="E13" s="132"/>
      <c r="F13" s="132">
        <f t="shared" si="0"/>
        <v>0</v>
      </c>
    </row>
    <row r="14" spans="1:12" ht="38.25" x14ac:dyDescent="0.2">
      <c r="A14" s="210">
        <v>5</v>
      </c>
      <c r="B14" s="129" t="s">
        <v>44</v>
      </c>
      <c r="C14" s="130" t="s">
        <v>11</v>
      </c>
      <c r="D14" s="131">
        <v>30</v>
      </c>
      <c r="E14" s="132"/>
      <c r="F14" s="132">
        <f t="shared" si="0"/>
        <v>0</v>
      </c>
    </row>
    <row r="15" spans="1:12" ht="15" x14ac:dyDescent="0.25">
      <c r="A15" s="210">
        <v>6</v>
      </c>
      <c r="B15" s="129" t="s">
        <v>45</v>
      </c>
      <c r="C15" s="130">
        <v>10</v>
      </c>
      <c r="D15" s="131"/>
      <c r="E15" s="132"/>
      <c r="F15" s="132">
        <f>SUM(F10:F14)*(C15/100)</f>
        <v>0</v>
      </c>
      <c r="K15" s="199"/>
      <c r="L15" s="199"/>
    </row>
    <row r="16" spans="1:12" x14ac:dyDescent="0.2">
      <c r="A16" s="133"/>
      <c r="B16" s="134" t="s">
        <v>30</v>
      </c>
      <c r="C16" s="135"/>
      <c r="D16" s="136"/>
      <c r="E16" s="132"/>
      <c r="F16" s="212">
        <f>SUM(F10:F15)</f>
        <v>0</v>
      </c>
      <c r="K16" s="200"/>
      <c r="L16"/>
    </row>
    <row r="17" spans="1:12" s="139" customFormat="1" x14ac:dyDescent="0.2">
      <c r="A17" s="124"/>
      <c r="B17" s="125"/>
      <c r="C17" s="137"/>
      <c r="D17" s="138"/>
      <c r="E17" s="132"/>
      <c r="F17" s="132"/>
      <c r="K17" s="200"/>
      <c r="L17"/>
    </row>
    <row r="18" spans="1:12" s="143" customFormat="1" ht="15.75" x14ac:dyDescent="0.25">
      <c r="A18" s="126" t="s">
        <v>38</v>
      </c>
      <c r="B18" s="140"/>
      <c r="C18" s="141"/>
      <c r="D18" s="142"/>
      <c r="E18" s="132"/>
      <c r="F18" s="132"/>
      <c r="K18" s="200"/>
      <c r="L18"/>
    </row>
    <row r="19" spans="1:12" s="143" customFormat="1" x14ac:dyDescent="0.2">
      <c r="A19" s="144"/>
      <c r="B19" s="145" t="s">
        <v>3</v>
      </c>
      <c r="C19" s="146"/>
      <c r="D19" s="147"/>
      <c r="E19" s="132"/>
      <c r="F19" s="132"/>
    </row>
    <row r="20" spans="1:12" ht="174.6" customHeight="1" x14ac:dyDescent="0.2">
      <c r="A20" s="210">
        <v>1</v>
      </c>
      <c r="B20" s="129" t="s">
        <v>189</v>
      </c>
      <c r="C20" s="130" t="s">
        <v>6</v>
      </c>
      <c r="D20" s="131">
        <v>7</v>
      </c>
      <c r="E20" s="132"/>
      <c r="F20" s="132">
        <f>E20*D20</f>
        <v>0</v>
      </c>
    </row>
    <row r="21" spans="1:12" ht="216.75" x14ac:dyDescent="0.2">
      <c r="A21" s="210">
        <v>2</v>
      </c>
      <c r="B21" s="129" t="s">
        <v>190</v>
      </c>
      <c r="C21" s="130" t="s">
        <v>6</v>
      </c>
      <c r="D21" s="131">
        <v>14</v>
      </c>
      <c r="E21" s="132"/>
      <c r="F21" s="132">
        <f>E21*D21</f>
        <v>0</v>
      </c>
    </row>
    <row r="22" spans="1:12" ht="25.5" x14ac:dyDescent="0.2">
      <c r="A22" s="210">
        <v>3</v>
      </c>
      <c r="B22" s="129" t="s">
        <v>73</v>
      </c>
      <c r="C22" s="130" t="s">
        <v>5</v>
      </c>
      <c r="D22" s="131">
        <v>28</v>
      </c>
      <c r="E22" s="132"/>
      <c r="F22" s="132">
        <f t="shared" ref="F22:F25" si="1">E22*D22</f>
        <v>0</v>
      </c>
    </row>
    <row r="23" spans="1:12" ht="38.25" x14ac:dyDescent="0.2">
      <c r="A23" s="210">
        <v>5</v>
      </c>
      <c r="B23" s="129" t="s">
        <v>71</v>
      </c>
      <c r="C23" s="130" t="s">
        <v>17</v>
      </c>
      <c r="D23" s="131">
        <v>3</v>
      </c>
      <c r="E23" s="132"/>
      <c r="F23" s="132">
        <f t="shared" si="1"/>
        <v>0</v>
      </c>
    </row>
    <row r="24" spans="1:12" ht="25.5" x14ac:dyDescent="0.2">
      <c r="A24" s="210">
        <v>6</v>
      </c>
      <c r="B24" s="129" t="s">
        <v>72</v>
      </c>
      <c r="C24" s="130" t="s">
        <v>17</v>
      </c>
      <c r="D24" s="131">
        <v>1</v>
      </c>
      <c r="E24" s="132"/>
      <c r="F24" s="132">
        <f t="shared" si="1"/>
        <v>0</v>
      </c>
    </row>
    <row r="25" spans="1:12" ht="51" x14ac:dyDescent="0.2">
      <c r="A25" s="210">
        <v>8</v>
      </c>
      <c r="B25" s="129" t="s">
        <v>96</v>
      </c>
      <c r="C25" s="130" t="s">
        <v>11</v>
      </c>
      <c r="D25" s="131">
        <v>10</v>
      </c>
      <c r="E25" s="132"/>
      <c r="F25" s="132">
        <f t="shared" si="1"/>
        <v>0</v>
      </c>
    </row>
    <row r="26" spans="1:12" x14ac:dyDescent="0.2">
      <c r="A26" s="210"/>
      <c r="B26" s="145" t="s">
        <v>46</v>
      </c>
      <c r="C26" s="146"/>
      <c r="D26" s="147"/>
      <c r="E26" s="132"/>
      <c r="F26" s="132"/>
    </row>
    <row r="27" spans="1:12" ht="25.5" x14ac:dyDescent="0.2">
      <c r="A27" s="210">
        <v>10</v>
      </c>
      <c r="B27" s="129" t="s">
        <v>47</v>
      </c>
      <c r="C27" s="130" t="s">
        <v>7</v>
      </c>
      <c r="D27" s="131">
        <v>4</v>
      </c>
      <c r="E27" s="132"/>
      <c r="F27" s="132">
        <f>E27*D27</f>
        <v>0</v>
      </c>
    </row>
    <row r="28" spans="1:12" x14ac:dyDescent="0.2">
      <c r="A28" s="210"/>
      <c r="B28" s="145" t="s">
        <v>48</v>
      </c>
      <c r="C28" s="130"/>
      <c r="D28" s="131"/>
      <c r="E28" s="132"/>
      <c r="F28" s="132"/>
    </row>
    <row r="29" spans="1:12" s="149" customFormat="1" ht="14.25" x14ac:dyDescent="0.2">
      <c r="A29" s="210">
        <v>12</v>
      </c>
      <c r="B29" s="148" t="s">
        <v>49</v>
      </c>
      <c r="C29" s="130" t="s">
        <v>169</v>
      </c>
      <c r="D29" s="131">
        <v>30</v>
      </c>
      <c r="E29" s="132"/>
      <c r="F29" s="132">
        <f>E29*D29</f>
        <v>0</v>
      </c>
    </row>
    <row r="30" spans="1:12" s="149" customFormat="1" x14ac:dyDescent="0.2">
      <c r="A30" s="210">
        <v>13</v>
      </c>
      <c r="B30" s="148" t="s">
        <v>50</v>
      </c>
      <c r="C30" s="130" t="s">
        <v>7</v>
      </c>
      <c r="D30" s="131">
        <v>4</v>
      </c>
      <c r="E30" s="132"/>
      <c r="F30" s="132">
        <f>E30*D30</f>
        <v>0</v>
      </c>
    </row>
    <row r="31" spans="1:12" x14ac:dyDescent="0.2">
      <c r="A31" s="210">
        <v>14</v>
      </c>
      <c r="B31" s="129" t="s">
        <v>51</v>
      </c>
      <c r="C31" s="130">
        <v>10</v>
      </c>
      <c r="D31" s="131"/>
      <c r="E31" s="132"/>
      <c r="F31" s="132">
        <f>SUM(F21:F30)*(C31/100)</f>
        <v>0</v>
      </c>
    </row>
    <row r="32" spans="1:12" x14ac:dyDescent="0.2">
      <c r="A32" s="133"/>
      <c r="B32" s="134" t="s">
        <v>31</v>
      </c>
      <c r="C32" s="135"/>
      <c r="D32" s="136"/>
      <c r="E32" s="132"/>
      <c r="F32" s="212">
        <f>SUM(F21:F31)</f>
        <v>0</v>
      </c>
    </row>
    <row r="33" spans="1:6" x14ac:dyDescent="0.2">
      <c r="A33" s="150"/>
      <c r="B33" s="133"/>
      <c r="C33" s="135"/>
      <c r="D33" s="151"/>
      <c r="E33" s="132"/>
      <c r="F33" s="132"/>
    </row>
    <row r="34" spans="1:6" ht="15.75" x14ac:dyDescent="0.25">
      <c r="A34" s="152" t="s">
        <v>33</v>
      </c>
      <c r="B34" s="153"/>
      <c r="C34" s="141"/>
      <c r="D34" s="142"/>
      <c r="E34" s="132"/>
      <c r="F34" s="132"/>
    </row>
    <row r="35" spans="1:6" ht="51" x14ac:dyDescent="0.2">
      <c r="A35" s="210">
        <v>1</v>
      </c>
      <c r="B35" s="129" t="s">
        <v>193</v>
      </c>
      <c r="C35" s="130" t="s">
        <v>7</v>
      </c>
      <c r="D35" s="132">
        <v>4</v>
      </c>
      <c r="E35" s="132"/>
      <c r="F35" s="132">
        <f t="shared" ref="F35:F42" si="2">E35*D35</f>
        <v>0</v>
      </c>
    </row>
    <row r="36" spans="1:6" ht="51" x14ac:dyDescent="0.2">
      <c r="A36" s="210">
        <v>2</v>
      </c>
      <c r="B36" s="129" t="s">
        <v>176</v>
      </c>
      <c r="C36" s="130" t="s">
        <v>6</v>
      </c>
      <c r="D36" s="132">
        <v>21</v>
      </c>
      <c r="E36" s="132"/>
      <c r="F36" s="132">
        <f t="shared" si="2"/>
        <v>0</v>
      </c>
    </row>
    <row r="37" spans="1:6" ht="25.5" x14ac:dyDescent="0.2">
      <c r="A37" s="210">
        <v>3</v>
      </c>
      <c r="B37" s="129" t="s">
        <v>192</v>
      </c>
      <c r="C37" s="130" t="s">
        <v>6</v>
      </c>
      <c r="D37" s="132">
        <v>21</v>
      </c>
      <c r="E37" s="132"/>
      <c r="F37" s="132">
        <f t="shared" si="2"/>
        <v>0</v>
      </c>
    </row>
    <row r="38" spans="1:6" x14ac:dyDescent="0.2">
      <c r="A38" s="210">
        <v>4</v>
      </c>
      <c r="B38" s="129" t="s">
        <v>194</v>
      </c>
      <c r="C38" s="130" t="s">
        <v>7</v>
      </c>
      <c r="D38" s="132">
        <v>4</v>
      </c>
      <c r="E38" s="132"/>
      <c r="F38" s="132">
        <f t="shared" si="2"/>
        <v>0</v>
      </c>
    </row>
    <row r="39" spans="1:6" x14ac:dyDescent="0.2">
      <c r="A39" s="210">
        <v>5</v>
      </c>
      <c r="B39" s="129" t="s">
        <v>97</v>
      </c>
      <c r="C39" s="130" t="s">
        <v>7</v>
      </c>
      <c r="D39" s="132">
        <v>4</v>
      </c>
      <c r="E39" s="132"/>
      <c r="F39" s="132">
        <f t="shared" si="2"/>
        <v>0</v>
      </c>
    </row>
    <row r="40" spans="1:6" ht="38.25" x14ac:dyDescent="0.2">
      <c r="A40" s="210">
        <v>6</v>
      </c>
      <c r="B40" s="129" t="s">
        <v>191</v>
      </c>
      <c r="C40" s="130" t="s">
        <v>7</v>
      </c>
      <c r="D40" s="131">
        <v>4</v>
      </c>
      <c r="E40" s="132"/>
      <c r="F40" s="132">
        <f t="shared" si="2"/>
        <v>0</v>
      </c>
    </row>
    <row r="41" spans="1:6" ht="38.25" x14ac:dyDescent="0.2">
      <c r="A41" s="210">
        <v>7</v>
      </c>
      <c r="B41" s="129" t="s">
        <v>52</v>
      </c>
      <c r="C41" s="130" t="s">
        <v>7</v>
      </c>
      <c r="D41" s="131">
        <v>4</v>
      </c>
      <c r="E41" s="132"/>
      <c r="F41" s="132">
        <f t="shared" si="2"/>
        <v>0</v>
      </c>
    </row>
    <row r="42" spans="1:6" ht="38.25" x14ac:dyDescent="0.2">
      <c r="A42" s="210">
        <v>8</v>
      </c>
      <c r="B42" s="129" t="s">
        <v>53</v>
      </c>
      <c r="C42" s="130" t="s">
        <v>7</v>
      </c>
      <c r="D42" s="131">
        <v>4</v>
      </c>
      <c r="E42" s="132"/>
      <c r="F42" s="132">
        <f t="shared" si="2"/>
        <v>0</v>
      </c>
    </row>
    <row r="43" spans="1:6" s="156" customFormat="1" ht="54.6" customHeight="1" x14ac:dyDescent="0.2">
      <c r="A43" s="210">
        <v>9</v>
      </c>
      <c r="B43" s="129" t="s">
        <v>185</v>
      </c>
      <c r="C43" s="154" t="s">
        <v>40</v>
      </c>
      <c r="D43" s="132">
        <v>21</v>
      </c>
      <c r="E43" s="155"/>
      <c r="F43" s="155">
        <f>E43*D43</f>
        <v>0</v>
      </c>
    </row>
    <row r="44" spans="1:6" x14ac:dyDescent="0.2">
      <c r="A44" s="210">
        <v>10</v>
      </c>
      <c r="B44" s="129" t="s">
        <v>65</v>
      </c>
      <c r="C44" s="130">
        <v>10</v>
      </c>
      <c r="D44" s="131"/>
      <c r="E44" s="132"/>
      <c r="F44" s="132">
        <f>SUM(F35:F43)*(C44/100)</f>
        <v>0</v>
      </c>
    </row>
    <row r="45" spans="1:6" x14ac:dyDescent="0.2">
      <c r="A45" s="157"/>
      <c r="B45" s="134" t="s">
        <v>32</v>
      </c>
      <c r="C45" s="135"/>
      <c r="D45" s="136"/>
      <c r="E45" s="132"/>
      <c r="F45" s="212">
        <f>SUM(F35:F44)</f>
        <v>0</v>
      </c>
    </row>
    <row r="46" spans="1:6" x14ac:dyDescent="0.2">
      <c r="A46" s="133"/>
      <c r="B46" s="134"/>
      <c r="C46" s="135"/>
      <c r="D46" s="136"/>
      <c r="E46" s="132"/>
      <c r="F46" s="132"/>
    </row>
    <row r="47" spans="1:6" ht="15.75" x14ac:dyDescent="0.25">
      <c r="A47" s="152" t="s">
        <v>34</v>
      </c>
      <c r="B47" s="158"/>
      <c r="C47" s="159"/>
      <c r="D47" s="160"/>
      <c r="E47" s="132"/>
      <c r="F47" s="132"/>
    </row>
    <row r="48" spans="1:6" x14ac:dyDescent="0.2">
      <c r="A48" s="161"/>
      <c r="B48" s="161" t="s">
        <v>88</v>
      </c>
      <c r="C48" s="154"/>
      <c r="D48" s="131"/>
      <c r="E48" s="132"/>
      <c r="F48" s="132"/>
    </row>
    <row r="49" spans="1:7" x14ac:dyDescent="0.2">
      <c r="A49" s="210">
        <f>IF(ISBLANK(D49),"",COUNTA($D$49:D49))</f>
        <v>1</v>
      </c>
      <c r="B49" s="161" t="s">
        <v>186</v>
      </c>
      <c r="C49" s="130" t="s">
        <v>40</v>
      </c>
      <c r="D49" s="131">
        <v>21</v>
      </c>
      <c r="E49" s="132"/>
      <c r="F49" s="132">
        <f t="shared" ref="F49:F50" si="3">E49*D49</f>
        <v>0</v>
      </c>
    </row>
    <row r="50" spans="1:7" x14ac:dyDescent="0.2">
      <c r="A50" s="210">
        <f>IF(ISBLANK(D50),"",COUNTA($D$49:D50))</f>
        <v>2</v>
      </c>
      <c r="B50" s="161" t="s">
        <v>187</v>
      </c>
      <c r="C50" s="130" t="s">
        <v>40</v>
      </c>
      <c r="D50" s="131">
        <v>22</v>
      </c>
      <c r="E50" s="132"/>
      <c r="F50" s="132">
        <f t="shared" si="3"/>
        <v>0</v>
      </c>
    </row>
    <row r="51" spans="1:7" x14ac:dyDescent="0.2">
      <c r="A51" s="210" t="str">
        <f>IF(ISBLANK(D51),"",COUNTA($D$49:D51))</f>
        <v/>
      </c>
      <c r="B51" s="162"/>
      <c r="C51" s="163"/>
      <c r="D51" s="164"/>
      <c r="E51" s="132"/>
      <c r="F51" s="132"/>
    </row>
    <row r="52" spans="1:7" ht="51" x14ac:dyDescent="0.2">
      <c r="A52" s="210" t="str">
        <f>IF(ISBLANK(D52),"",COUNTA($D$49:D52))</f>
        <v/>
      </c>
      <c r="B52" s="129" t="s">
        <v>89</v>
      </c>
      <c r="C52" s="163"/>
      <c r="D52" s="164"/>
      <c r="E52" s="132"/>
      <c r="F52" s="132"/>
    </row>
    <row r="53" spans="1:7" x14ac:dyDescent="0.2">
      <c r="A53" s="210">
        <f>IF(ISBLANK(D53),"",COUNTA($D$49:D53))</f>
        <v>3</v>
      </c>
      <c r="B53" s="129" t="s">
        <v>188</v>
      </c>
      <c r="C53" s="130" t="s">
        <v>7</v>
      </c>
      <c r="D53" s="131">
        <v>4</v>
      </c>
      <c r="E53" s="132"/>
      <c r="F53" s="132">
        <f>E53*D53</f>
        <v>0</v>
      </c>
    </row>
    <row r="54" spans="1:7" x14ac:dyDescent="0.2">
      <c r="A54" s="210" t="str">
        <f>IF(ISBLANK(D54),"",COUNTA($D$49:D54))</f>
        <v/>
      </c>
      <c r="B54" s="129"/>
      <c r="C54" s="130"/>
      <c r="D54" s="131"/>
      <c r="E54" s="132"/>
      <c r="F54" s="132"/>
    </row>
    <row r="55" spans="1:7" x14ac:dyDescent="0.2">
      <c r="A55" s="210">
        <f>IF(ISBLANK(D55),"",COUNTA($D$49:D55))</f>
        <v>4</v>
      </c>
      <c r="B55" s="129" t="s">
        <v>98</v>
      </c>
      <c r="C55" s="130" t="s">
        <v>7</v>
      </c>
      <c r="D55" s="131">
        <v>4</v>
      </c>
      <c r="E55" s="132"/>
      <c r="F55" s="132">
        <f>E55*D55</f>
        <v>0</v>
      </c>
    </row>
    <row r="56" spans="1:7" x14ac:dyDescent="0.2">
      <c r="A56" s="210">
        <f>IF(ISBLANK(D56),"",COUNTA($D$49:D56))</f>
        <v>5</v>
      </c>
      <c r="B56" s="129" t="s">
        <v>99</v>
      </c>
      <c r="C56" s="130" t="s">
        <v>7</v>
      </c>
      <c r="D56" s="131">
        <v>4</v>
      </c>
      <c r="E56" s="132"/>
      <c r="F56" s="132">
        <f>E56*D56</f>
        <v>0</v>
      </c>
    </row>
    <row r="57" spans="1:7" x14ac:dyDescent="0.2">
      <c r="A57" s="210" t="str">
        <f>IF(ISBLANK(D57),"",COUNTA($D$49:D57))</f>
        <v/>
      </c>
      <c r="B57" s="129"/>
      <c r="C57" s="163"/>
      <c r="D57" s="163"/>
      <c r="E57" s="132"/>
      <c r="F57" s="132"/>
    </row>
    <row r="58" spans="1:7" ht="127.5" x14ac:dyDescent="0.2">
      <c r="A58" s="210">
        <f>IF(ISBLANK(D58),"",COUNTA($D$49:D58))</f>
        <v>6</v>
      </c>
      <c r="B58" s="129" t="s">
        <v>93</v>
      </c>
      <c r="C58" s="130" t="s">
        <v>61</v>
      </c>
      <c r="D58" s="131">
        <v>4</v>
      </c>
      <c r="E58" s="132"/>
      <c r="F58" s="132">
        <f>E58*D58</f>
        <v>0</v>
      </c>
    </row>
    <row r="59" spans="1:7" x14ac:dyDescent="0.2">
      <c r="A59" s="210" t="str">
        <f>IF(ISBLANK(D59),"",COUNTA($D$49:D59))</f>
        <v/>
      </c>
      <c r="B59" s="129"/>
      <c r="C59" s="163"/>
      <c r="D59" s="163"/>
      <c r="E59" s="132"/>
      <c r="F59" s="132"/>
    </row>
    <row r="60" spans="1:7" x14ac:dyDescent="0.2">
      <c r="A60" s="210">
        <f>IF(ISBLANK(D60),"",COUNTA($D$49:D60))</f>
        <v>7</v>
      </c>
      <c r="B60" s="129" t="s">
        <v>55</v>
      </c>
      <c r="C60" s="130">
        <v>10</v>
      </c>
      <c r="D60" s="131">
        <v>1</v>
      </c>
      <c r="E60" s="132"/>
      <c r="F60" s="132">
        <f>SUM(F49:F59)*(C60/100)</f>
        <v>0</v>
      </c>
    </row>
    <row r="61" spans="1:7" s="165" customFormat="1" x14ac:dyDescent="0.2">
      <c r="A61" s="166"/>
      <c r="B61" s="134" t="s">
        <v>35</v>
      </c>
      <c r="C61" s="167"/>
      <c r="D61" s="168"/>
      <c r="E61" s="132"/>
      <c r="F61" s="212">
        <f>SUM(F49:F60)</f>
        <v>0</v>
      </c>
      <c r="G61" s="116"/>
    </row>
    <row r="62" spans="1:7" s="165" customFormat="1" x14ac:dyDescent="0.2">
      <c r="A62" s="169"/>
      <c r="B62" s="170"/>
      <c r="C62" s="171"/>
      <c r="D62" s="172"/>
      <c r="E62" s="173"/>
      <c r="F62" s="173"/>
      <c r="G62" s="116"/>
    </row>
    <row r="63" spans="1:7" s="165" customFormat="1" x14ac:dyDescent="0.2">
      <c r="A63" s="169"/>
      <c r="B63" s="170"/>
      <c r="C63" s="171"/>
      <c r="D63" s="172"/>
      <c r="E63" s="173"/>
      <c r="F63" s="173"/>
      <c r="G63" s="116"/>
    </row>
    <row r="64" spans="1:7" s="165" customFormat="1" x14ac:dyDescent="0.2">
      <c r="A64" s="169"/>
      <c r="B64" s="170"/>
      <c r="C64" s="171"/>
      <c r="D64" s="172"/>
      <c r="E64" s="173"/>
      <c r="F64" s="173"/>
      <c r="G64" s="116"/>
    </row>
    <row r="65" spans="1:7" s="165" customFormat="1" ht="20.25" x14ac:dyDescent="0.3">
      <c r="A65" s="174"/>
      <c r="B65" s="175"/>
      <c r="C65" s="176"/>
      <c r="D65" s="177"/>
      <c r="E65" s="178"/>
      <c r="F65" s="178"/>
      <c r="G65" s="116"/>
    </row>
    <row r="66" spans="1:7" s="165" customFormat="1" x14ac:dyDescent="0.2">
      <c r="A66" s="179"/>
      <c r="B66" s="180"/>
      <c r="C66" s="181"/>
      <c r="D66" s="182"/>
      <c r="E66" s="183"/>
      <c r="F66" s="183"/>
      <c r="G66" s="116"/>
    </row>
    <row r="67" spans="1:7" s="165" customFormat="1" x14ac:dyDescent="0.2">
      <c r="A67" s="184"/>
      <c r="B67" s="185"/>
      <c r="C67" s="186"/>
      <c r="D67" s="187"/>
      <c r="E67" s="188"/>
      <c r="F67" s="188"/>
      <c r="G67" s="116"/>
    </row>
    <row r="68" spans="1:7" s="165" customFormat="1" x14ac:dyDescent="0.2">
      <c r="A68" s="184"/>
      <c r="B68" s="185"/>
      <c r="C68" s="186"/>
      <c r="D68" s="187"/>
      <c r="E68" s="188"/>
      <c r="F68" s="188"/>
      <c r="G68" s="116"/>
    </row>
    <row r="69" spans="1:7" s="165" customFormat="1" x14ac:dyDescent="0.2">
      <c r="A69" s="184"/>
      <c r="B69" s="185"/>
      <c r="C69" s="186"/>
      <c r="D69" s="187"/>
      <c r="E69" s="188"/>
      <c r="F69" s="188"/>
      <c r="G69" s="116"/>
    </row>
    <row r="70" spans="1:7" s="165" customFormat="1" x14ac:dyDescent="0.2">
      <c r="A70" s="184"/>
      <c r="B70" s="185"/>
      <c r="C70" s="186"/>
      <c r="D70" s="187"/>
      <c r="E70" s="188"/>
      <c r="F70" s="188"/>
      <c r="G70" s="116"/>
    </row>
    <row r="71" spans="1:7" s="165" customFormat="1" x14ac:dyDescent="0.2">
      <c r="A71" s="184"/>
      <c r="B71" s="185"/>
      <c r="C71" s="186"/>
      <c r="D71" s="187"/>
      <c r="E71" s="188"/>
      <c r="F71" s="188"/>
      <c r="G71" s="116"/>
    </row>
    <row r="72" spans="1:7" s="165" customFormat="1" x14ac:dyDescent="0.2">
      <c r="A72" s="189"/>
      <c r="B72" s="184"/>
      <c r="C72" s="184"/>
      <c r="D72" s="185"/>
      <c r="E72" s="186"/>
      <c r="F72" s="187"/>
      <c r="G72" s="116"/>
    </row>
    <row r="73" spans="1:7" s="165" customFormat="1" x14ac:dyDescent="0.2">
      <c r="A73" s="189"/>
      <c r="B73" s="184"/>
      <c r="C73" s="184"/>
      <c r="D73" s="185"/>
      <c r="E73" s="186"/>
      <c r="F73" s="187"/>
      <c r="G73" s="116"/>
    </row>
    <row r="74" spans="1:7" s="165" customFormat="1" x14ac:dyDescent="0.2">
      <c r="A74" s="189"/>
      <c r="B74" s="184"/>
      <c r="C74" s="184"/>
      <c r="D74" s="185"/>
      <c r="E74" s="186"/>
      <c r="F74" s="187"/>
      <c r="G74" s="116"/>
    </row>
    <row r="75" spans="1:7" s="165" customFormat="1" x14ac:dyDescent="0.2">
      <c r="A75" s="189"/>
      <c r="B75" s="184"/>
      <c r="C75" s="184"/>
      <c r="D75" s="185"/>
      <c r="E75" s="186"/>
      <c r="F75" s="187"/>
      <c r="G75" s="116"/>
    </row>
    <row r="76" spans="1:7" s="165" customFormat="1" x14ac:dyDescent="0.2">
      <c r="A76" s="189"/>
      <c r="B76" s="184"/>
      <c r="C76" s="184"/>
      <c r="D76" s="185"/>
      <c r="E76" s="186"/>
      <c r="F76" s="187"/>
      <c r="G76" s="116"/>
    </row>
    <row r="77" spans="1:7" s="165" customFormat="1" x14ac:dyDescent="0.2">
      <c r="A77" s="189"/>
      <c r="B77" s="184"/>
      <c r="C77" s="184"/>
      <c r="D77" s="185"/>
      <c r="E77" s="186"/>
      <c r="F77" s="187"/>
      <c r="G77" s="116"/>
    </row>
    <row r="78" spans="1:7" s="165" customFormat="1" x14ac:dyDescent="0.2">
      <c r="A78" s="189"/>
      <c r="B78" s="184"/>
      <c r="C78" s="184"/>
      <c r="D78" s="185"/>
      <c r="E78" s="186"/>
      <c r="F78" s="187"/>
      <c r="G78" s="116"/>
    </row>
  </sheetData>
  <conditionalFormatting sqref="E10 E12:E14 E49:E50 E53 E35:E43 E22:E24">
    <cfRule type="expression" dxfId="11" priority="13">
      <formula>E10=""</formula>
    </cfRule>
  </conditionalFormatting>
  <conditionalFormatting sqref="E29:E30 E27">
    <cfRule type="expression" dxfId="10" priority="12">
      <formula>E27=""</formula>
    </cfRule>
  </conditionalFormatting>
  <conditionalFormatting sqref="E21">
    <cfRule type="expression" dxfId="9" priority="10">
      <formula>E21=""</formula>
    </cfRule>
  </conditionalFormatting>
  <conditionalFormatting sqref="E58">
    <cfRule type="expression" dxfId="8" priority="7">
      <formula>E58=""</formula>
    </cfRule>
  </conditionalFormatting>
  <conditionalFormatting sqref="E25">
    <cfRule type="expression" dxfId="7" priority="6">
      <formula>E25=""</formula>
    </cfRule>
  </conditionalFormatting>
  <conditionalFormatting sqref="E20">
    <cfRule type="expression" dxfId="6" priority="4">
      <formula>E20=""</formula>
    </cfRule>
  </conditionalFormatting>
  <conditionalFormatting sqref="E55">
    <cfRule type="expression" dxfId="2" priority="3">
      <formula>E55=""</formula>
    </cfRule>
  </conditionalFormatting>
  <conditionalFormatting sqref="E56">
    <cfRule type="expression" dxfId="1" priority="2">
      <formula>E56=""</formula>
    </cfRule>
  </conditionalFormatting>
  <conditionalFormatting sqref="E11">
    <cfRule type="expression" dxfId="0" priority="1">
      <formula>E11=""</formula>
    </cfRule>
  </conditionalFormatting>
  <pageMargins left="0.70866141732283472" right="0.70866141732283472" top="0.74803149606299213" bottom="0.74803149606299213" header="0.31496062992125984" footer="0.31496062992125984"/>
  <pageSetup paperSize="9" scale="84" fitToHeight="0" orientation="portrait" r:id="rId1"/>
  <headerFooter>
    <oddFooter>&amp;Cvodovod-priključki&amp;R&amp;P</oddFooter>
  </headerFooter>
  <rowBreaks count="3" manualBreakCount="3">
    <brk id="16" max="16383" man="1"/>
    <brk id="32" max="16383" man="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8"/>
  <sheetViews>
    <sheetView showZeros="0" view="pageBreakPreview" zoomScaleNormal="85" zoomScaleSheetLayoutView="100" workbookViewId="0">
      <selection activeCell="F10" sqref="F10"/>
    </sheetView>
  </sheetViews>
  <sheetFormatPr defaultColWidth="9.140625" defaultRowHeight="15.75" x14ac:dyDescent="0.25"/>
  <cols>
    <col min="1" max="1" width="11.7109375" style="98" customWidth="1"/>
    <col min="2" max="2" width="56.28515625" style="78" customWidth="1"/>
    <col min="3" max="3" width="10.5703125" style="78" customWidth="1"/>
    <col min="4" max="4" width="12.140625" style="75" customWidth="1"/>
    <col min="5" max="5" width="11.7109375" style="79" customWidth="1"/>
    <col min="6" max="6" width="13.5703125" style="79" customWidth="1"/>
    <col min="7" max="16384" width="9.140625" style="10"/>
  </cols>
  <sheetData>
    <row r="1" spans="1:6" ht="31.5" x14ac:dyDescent="0.25">
      <c r="A1" s="97" t="s">
        <v>21</v>
      </c>
      <c r="B1" s="29" t="s">
        <v>22</v>
      </c>
      <c r="C1" s="30" t="s">
        <v>23</v>
      </c>
      <c r="D1" s="31" t="s">
        <v>24</v>
      </c>
      <c r="E1" s="30" t="s">
        <v>25</v>
      </c>
      <c r="F1" s="31" t="s">
        <v>26</v>
      </c>
    </row>
    <row r="2" spans="1:6" x14ac:dyDescent="0.25">
      <c r="A2" s="97"/>
      <c r="B2" s="29" t="s">
        <v>232</v>
      </c>
      <c r="C2" s="109"/>
      <c r="D2" s="109"/>
      <c r="E2" s="109"/>
      <c r="F2" s="109"/>
    </row>
    <row r="3" spans="1:6" x14ac:dyDescent="0.25">
      <c r="A3" s="96" t="s">
        <v>27</v>
      </c>
      <c r="B3" s="33" t="s">
        <v>150</v>
      </c>
      <c r="C3" s="110"/>
      <c r="D3" s="105"/>
      <c r="E3" s="106"/>
      <c r="F3" s="106">
        <f>+F12</f>
        <v>0</v>
      </c>
    </row>
    <row r="4" spans="1:6" x14ac:dyDescent="0.25">
      <c r="A4" s="96" t="s">
        <v>28</v>
      </c>
      <c r="B4" s="33" t="s">
        <v>4</v>
      </c>
      <c r="C4" s="110"/>
      <c r="D4" s="105"/>
      <c r="E4" s="106"/>
      <c r="F4" s="106">
        <f>+F21</f>
        <v>0</v>
      </c>
    </row>
    <row r="5" spans="1:6" x14ac:dyDescent="0.25">
      <c r="A5" s="96" t="s">
        <v>29</v>
      </c>
      <c r="B5" s="33" t="s">
        <v>36</v>
      </c>
      <c r="C5" s="110"/>
      <c r="D5" s="105"/>
      <c r="E5" s="106"/>
      <c r="F5" s="106">
        <f>+F28</f>
        <v>0</v>
      </c>
    </row>
    <row r="6" spans="1:6" x14ac:dyDescent="0.25">
      <c r="A6" s="96"/>
      <c r="B6" s="36" t="s">
        <v>174</v>
      </c>
      <c r="C6" s="110"/>
      <c r="D6" s="105"/>
      <c r="E6" s="106"/>
      <c r="F6" s="106">
        <f>SUM(F3:F5)</f>
        <v>0</v>
      </c>
    </row>
    <row r="7" spans="1:6" x14ac:dyDescent="0.25">
      <c r="A7" s="96"/>
      <c r="B7" s="36"/>
      <c r="C7" s="110"/>
      <c r="D7" s="105"/>
      <c r="E7" s="106"/>
      <c r="F7" s="106"/>
    </row>
    <row r="8" spans="1:6" x14ac:dyDescent="0.25">
      <c r="A8" s="94" t="s">
        <v>151</v>
      </c>
      <c r="B8" s="38"/>
      <c r="C8" s="71"/>
      <c r="D8" s="111"/>
      <c r="E8" s="89"/>
      <c r="F8" s="89"/>
    </row>
    <row r="9" spans="1:6" ht="30.75" x14ac:dyDescent="0.25">
      <c r="A9" s="211">
        <v>1</v>
      </c>
      <c r="B9" s="108" t="s">
        <v>152</v>
      </c>
      <c r="C9" s="107" t="s">
        <v>7</v>
      </c>
      <c r="D9" s="107">
        <v>1</v>
      </c>
      <c r="E9" s="107"/>
      <c r="F9" s="107">
        <f>E9*D9</f>
        <v>0</v>
      </c>
    </row>
    <row r="10" spans="1:6" ht="75.75" x14ac:dyDescent="0.25">
      <c r="A10" s="207">
        <v>2</v>
      </c>
      <c r="B10" s="108" t="s">
        <v>153</v>
      </c>
      <c r="C10" s="107" t="s">
        <v>154</v>
      </c>
      <c r="D10" s="107">
        <v>100</v>
      </c>
      <c r="E10" s="107"/>
      <c r="F10" s="107">
        <f>E10*D10</f>
        <v>0</v>
      </c>
    </row>
    <row r="11" spans="1:6" x14ac:dyDescent="0.25">
      <c r="A11" s="207">
        <v>3</v>
      </c>
      <c r="B11" s="108" t="s">
        <v>155</v>
      </c>
      <c r="C11" s="107">
        <v>10</v>
      </c>
      <c r="D11" s="107"/>
      <c r="E11" s="107"/>
      <c r="F11" s="107">
        <f>SUM(F8:F10)*(C11/100)</f>
        <v>0</v>
      </c>
    </row>
    <row r="12" spans="1:6" x14ac:dyDescent="0.25">
      <c r="A12" s="41"/>
      <c r="B12" s="213" t="s">
        <v>156</v>
      </c>
      <c r="C12" s="107"/>
      <c r="D12" s="107"/>
      <c r="E12" s="107"/>
      <c r="F12" s="112">
        <f>SUM(F9:F11)</f>
        <v>0</v>
      </c>
    </row>
    <row r="13" spans="1:6" x14ac:dyDescent="0.25">
      <c r="A13" s="41"/>
      <c r="B13" s="83"/>
      <c r="C13" s="84"/>
      <c r="D13" s="101"/>
      <c r="E13" s="102"/>
      <c r="F13" s="102"/>
    </row>
    <row r="14" spans="1:6" x14ac:dyDescent="0.25">
      <c r="A14" s="94" t="s">
        <v>33</v>
      </c>
      <c r="B14" s="42"/>
      <c r="C14" s="44"/>
      <c r="D14" s="103"/>
      <c r="E14" s="89"/>
      <c r="F14" s="89"/>
    </row>
    <row r="15" spans="1:6" ht="30" x14ac:dyDescent="0.25">
      <c r="A15" s="207">
        <v>1</v>
      </c>
      <c r="B15" s="88" t="s">
        <v>157</v>
      </c>
      <c r="C15" s="44" t="s">
        <v>61</v>
      </c>
      <c r="D15" s="103">
        <v>1</v>
      </c>
      <c r="E15" s="89"/>
      <c r="F15" s="89">
        <f>E15*D15</f>
        <v>0</v>
      </c>
    </row>
    <row r="16" spans="1:6" ht="30" x14ac:dyDescent="0.25">
      <c r="A16" s="207">
        <v>2</v>
      </c>
      <c r="B16" s="45" t="s">
        <v>158</v>
      </c>
      <c r="C16" s="44" t="s">
        <v>61</v>
      </c>
      <c r="D16" s="103">
        <v>1</v>
      </c>
      <c r="E16" s="89"/>
      <c r="F16" s="89">
        <f>E16*D16</f>
        <v>0</v>
      </c>
    </row>
    <row r="17" spans="1:6" ht="45.75" x14ac:dyDescent="0.25">
      <c r="A17" s="207">
        <v>3</v>
      </c>
      <c r="B17" s="25" t="s">
        <v>229</v>
      </c>
      <c r="C17" s="44" t="s">
        <v>7</v>
      </c>
      <c r="D17" s="103">
        <v>14</v>
      </c>
      <c r="E17" s="89"/>
      <c r="F17" s="89">
        <f>E17*D17</f>
        <v>0</v>
      </c>
    </row>
    <row r="18" spans="1:6" s="95" customFormat="1" ht="50.45" customHeight="1" x14ac:dyDescent="0.25">
      <c r="A18" s="207">
        <v>4</v>
      </c>
      <c r="B18" s="91" t="s">
        <v>159</v>
      </c>
      <c r="C18" s="44" t="s">
        <v>40</v>
      </c>
      <c r="D18" s="103">
        <v>270</v>
      </c>
      <c r="E18" s="89"/>
      <c r="F18" s="89">
        <f>E18*D18</f>
        <v>0</v>
      </c>
    </row>
    <row r="19" spans="1:6" ht="45.75" x14ac:dyDescent="0.25">
      <c r="A19" s="207">
        <v>5</v>
      </c>
      <c r="B19" s="25" t="s">
        <v>160</v>
      </c>
      <c r="C19" s="44" t="s">
        <v>7</v>
      </c>
      <c r="D19" s="103">
        <v>1</v>
      </c>
      <c r="E19" s="89"/>
      <c r="F19" s="89">
        <f>E19*D19</f>
        <v>0</v>
      </c>
    </row>
    <row r="20" spans="1:6" x14ac:dyDescent="0.25">
      <c r="A20" s="207">
        <v>6</v>
      </c>
      <c r="B20" s="25" t="s">
        <v>155</v>
      </c>
      <c r="C20" s="44">
        <v>10</v>
      </c>
      <c r="D20" s="103"/>
      <c r="E20" s="89"/>
      <c r="F20" s="89">
        <f>SUM(F14:F18)*(C20/100)</f>
        <v>0</v>
      </c>
    </row>
    <row r="21" spans="1:6" x14ac:dyDescent="0.25">
      <c r="A21" s="41"/>
      <c r="B21" s="214" t="s">
        <v>32</v>
      </c>
      <c r="C21" s="44"/>
      <c r="D21" s="103"/>
      <c r="E21" s="89"/>
      <c r="F21" s="106">
        <f>SUM(F15:F20)</f>
        <v>0</v>
      </c>
    </row>
    <row r="22" spans="1:6" x14ac:dyDescent="0.25">
      <c r="A22" s="41"/>
      <c r="B22" s="25"/>
      <c r="C22" s="44"/>
      <c r="D22" s="103"/>
      <c r="E22" s="89"/>
      <c r="F22" s="89"/>
    </row>
    <row r="23" spans="1:6" x14ac:dyDescent="0.25">
      <c r="A23" s="94" t="s">
        <v>34</v>
      </c>
      <c r="B23" s="45"/>
      <c r="C23" s="44"/>
      <c r="D23" s="103"/>
      <c r="E23" s="89"/>
      <c r="F23" s="89"/>
    </row>
    <row r="24" spans="1:6" ht="30" x14ac:dyDescent="0.25">
      <c r="A24" s="207">
        <v>1</v>
      </c>
      <c r="B24" s="46" t="s">
        <v>161</v>
      </c>
      <c r="C24" s="104" t="s">
        <v>40</v>
      </c>
      <c r="D24" s="104">
        <v>270</v>
      </c>
      <c r="E24" s="104"/>
      <c r="F24" s="104">
        <f>E24*D24</f>
        <v>0</v>
      </c>
    </row>
    <row r="25" spans="1:6" ht="30" x14ac:dyDescent="0.25">
      <c r="A25" s="207">
        <v>2</v>
      </c>
      <c r="B25" s="46" t="s">
        <v>162</v>
      </c>
      <c r="C25" s="104" t="s">
        <v>7</v>
      </c>
      <c r="D25" s="104">
        <v>13</v>
      </c>
      <c r="E25" s="104"/>
      <c r="F25" s="104">
        <f t="shared" ref="F25" si="0">E25*D25</f>
        <v>0</v>
      </c>
    </row>
    <row r="26" spans="1:6" x14ac:dyDescent="0.25">
      <c r="A26" s="207">
        <v>3</v>
      </c>
      <c r="B26" s="46" t="s">
        <v>55</v>
      </c>
      <c r="C26" s="104">
        <v>10</v>
      </c>
      <c r="D26" s="104"/>
      <c r="E26" s="104"/>
      <c r="F26" s="104">
        <f>SUM(F24:F25)*(C26/100)</f>
        <v>0</v>
      </c>
    </row>
    <row r="27" spans="1:6" ht="30" x14ac:dyDescent="0.25">
      <c r="A27" s="207">
        <v>4</v>
      </c>
      <c r="B27" s="46" t="s">
        <v>163</v>
      </c>
      <c r="C27" s="104">
        <v>5</v>
      </c>
      <c r="D27" s="104"/>
      <c r="E27" s="104"/>
      <c r="F27" s="104">
        <f>SUM(F24:F25)*(C27/100)</f>
        <v>0</v>
      </c>
    </row>
    <row r="28" spans="1:6" x14ac:dyDescent="0.25">
      <c r="A28" s="1"/>
      <c r="B28" s="215" t="s">
        <v>35</v>
      </c>
      <c r="C28" s="47"/>
      <c r="D28" s="112"/>
      <c r="E28" s="89"/>
      <c r="F28" s="106">
        <f>SUM(F24:F27)</f>
        <v>0</v>
      </c>
    </row>
  </sheetData>
  <conditionalFormatting sqref="E9:E10">
    <cfRule type="expression" dxfId="5" priority="3">
      <formula>E9=""</formula>
    </cfRule>
  </conditionalFormatting>
  <conditionalFormatting sqref="E15:E19">
    <cfRule type="expression" dxfId="4" priority="2">
      <formula>E15=""</formula>
    </cfRule>
  </conditionalFormatting>
  <conditionalFormatting sqref="E24:E25">
    <cfRule type="expression" dxfId="3" priority="1">
      <formula>E24=""</formula>
    </cfRule>
  </conditionalFormatting>
  <pageMargins left="0.70866141732283472" right="0.70866141732283472" top="0.74803149606299213" bottom="0.74803149606299213" header="0.31496062992125984" footer="0.31496062992125984"/>
  <pageSetup paperSize="9" scale="76" fitToHeight="0" orientation="portrait" r:id="rId1"/>
  <headerFooter>
    <oddFooter>&amp;Cvodovod-provizorij&amp;R&amp;P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62"/>
  <sheetViews>
    <sheetView view="pageBreakPreview" topLeftCell="A19" zoomScaleNormal="100" zoomScaleSheetLayoutView="100" workbookViewId="0">
      <selection activeCell="G25" sqref="G25"/>
    </sheetView>
  </sheetViews>
  <sheetFormatPr defaultRowHeight="12.75" x14ac:dyDescent="0.2"/>
  <cols>
    <col min="1" max="1" width="7.140625" style="221" customWidth="1"/>
    <col min="2" max="2" width="26.42578125" style="221" customWidth="1"/>
    <col min="3" max="3" width="40.5703125" style="221" customWidth="1"/>
    <col min="4" max="4" width="13.140625" style="221" bestFit="1" customWidth="1"/>
    <col min="5" max="16384" width="9.140625" style="221"/>
  </cols>
  <sheetData>
    <row r="1" spans="1:4" ht="15" x14ac:dyDescent="0.2">
      <c r="A1" s="217"/>
      <c r="B1" s="218" t="s">
        <v>90</v>
      </c>
      <c r="C1" s="219"/>
      <c r="D1" s="220" t="s">
        <v>92</v>
      </c>
    </row>
    <row r="2" spans="1:4" x14ac:dyDescent="0.2">
      <c r="A2" s="222"/>
      <c r="B2" s="223" t="s">
        <v>233</v>
      </c>
      <c r="C2" s="224"/>
      <c r="D2" s="225">
        <f>+D6+D13+D20+D27+D34+D41+D48+D55+D62</f>
        <v>0</v>
      </c>
    </row>
    <row r="3" spans="1:4" x14ac:dyDescent="0.2">
      <c r="A3" s="222"/>
      <c r="B3" s="223"/>
      <c r="C3" s="226" t="s">
        <v>91</v>
      </c>
      <c r="D3" s="225">
        <f>+D2*0.22</f>
        <v>0</v>
      </c>
    </row>
    <row r="4" spans="1:4" x14ac:dyDescent="0.2">
      <c r="A4" s="227"/>
      <c r="B4" s="228" t="s">
        <v>234</v>
      </c>
      <c r="C4" s="229"/>
      <c r="D4" s="230">
        <f>SUM(D2:D3)</f>
        <v>0</v>
      </c>
    </row>
    <row r="5" spans="1:4" x14ac:dyDescent="0.2">
      <c r="A5" s="224"/>
      <c r="B5" s="223"/>
      <c r="C5" s="224"/>
      <c r="D5" s="231"/>
    </row>
    <row r="6" spans="1:4" x14ac:dyDescent="0.2">
      <c r="A6" s="232" t="s">
        <v>27</v>
      </c>
      <c r="B6" s="233" t="s">
        <v>56</v>
      </c>
      <c r="C6" s="234"/>
      <c r="D6" s="235">
        <f>'Splošni stroški KA'!F22</f>
        <v>0</v>
      </c>
    </row>
    <row r="7" spans="1:4" ht="10.5" customHeight="1" x14ac:dyDescent="0.2">
      <c r="A7" s="224"/>
      <c r="B7" s="236"/>
      <c r="C7" s="224"/>
      <c r="D7" s="237"/>
    </row>
    <row r="8" spans="1:4" x14ac:dyDescent="0.2">
      <c r="A8" s="232" t="s">
        <v>28</v>
      </c>
      <c r="B8" s="238" t="s">
        <v>235</v>
      </c>
      <c r="C8" s="239" t="s">
        <v>18</v>
      </c>
      <c r="D8" s="240">
        <f>'Kanal K1'!F4</f>
        <v>0</v>
      </c>
    </row>
    <row r="9" spans="1:4" x14ac:dyDescent="0.2">
      <c r="A9" s="224"/>
      <c r="B9" s="223"/>
      <c r="C9" s="241" t="s">
        <v>3</v>
      </c>
      <c r="D9" s="242">
        <f>'Kanal K1'!F5</f>
        <v>0</v>
      </c>
    </row>
    <row r="10" spans="1:4" x14ac:dyDescent="0.2">
      <c r="A10" s="224"/>
      <c r="B10" s="223"/>
      <c r="C10" s="241" t="s">
        <v>236</v>
      </c>
      <c r="D10" s="242">
        <f>'Kanal K1'!F6</f>
        <v>0</v>
      </c>
    </row>
    <row r="11" spans="1:4" ht="15" customHeight="1" x14ac:dyDescent="0.2">
      <c r="A11" s="224"/>
      <c r="B11" s="223"/>
      <c r="C11" s="241" t="s">
        <v>237</v>
      </c>
      <c r="D11" s="242">
        <f>'Kanal K1'!F7</f>
        <v>0</v>
      </c>
    </row>
    <row r="12" spans="1:4" x14ac:dyDescent="0.2">
      <c r="A12" s="224"/>
      <c r="B12" s="223"/>
      <c r="C12" s="241" t="s">
        <v>238</v>
      </c>
      <c r="D12" s="243">
        <f>'Kanal K1'!F8</f>
        <v>0</v>
      </c>
    </row>
    <row r="13" spans="1:4" x14ac:dyDescent="0.2">
      <c r="A13" s="224"/>
      <c r="B13" s="223"/>
      <c r="C13" s="244" t="s">
        <v>239</v>
      </c>
      <c r="D13" s="235">
        <f>SUM(D8:D12)</f>
        <v>0</v>
      </c>
    </row>
    <row r="14" spans="1:4" ht="10.5" customHeight="1" x14ac:dyDescent="0.2">
      <c r="A14" s="224"/>
      <c r="B14" s="223"/>
      <c r="C14" s="224"/>
      <c r="D14" s="237"/>
    </row>
    <row r="15" spans="1:4" x14ac:dyDescent="0.2">
      <c r="A15" s="232" t="s">
        <v>29</v>
      </c>
      <c r="B15" s="238" t="s">
        <v>240</v>
      </c>
      <c r="C15" s="239" t="s">
        <v>18</v>
      </c>
      <c r="D15" s="240">
        <f>'Kanal K2'!F4</f>
        <v>0</v>
      </c>
    </row>
    <row r="16" spans="1:4" x14ac:dyDescent="0.2">
      <c r="A16" s="224"/>
      <c r="B16" s="223"/>
      <c r="C16" s="241" t="s">
        <v>3</v>
      </c>
      <c r="D16" s="242">
        <f>'Kanal K2'!F5</f>
        <v>0</v>
      </c>
    </row>
    <row r="17" spans="1:4" x14ac:dyDescent="0.2">
      <c r="A17" s="224"/>
      <c r="B17" s="223"/>
      <c r="C17" s="241" t="s">
        <v>236</v>
      </c>
      <c r="D17" s="242">
        <f>'Kanal K2'!F6</f>
        <v>0</v>
      </c>
    </row>
    <row r="18" spans="1:4" ht="15" customHeight="1" x14ac:dyDescent="0.2">
      <c r="A18" s="224"/>
      <c r="B18" s="223"/>
      <c r="C18" s="241" t="s">
        <v>237</v>
      </c>
      <c r="D18" s="242">
        <f>'Kanal K2'!F7</f>
        <v>0</v>
      </c>
    </row>
    <row r="19" spans="1:4" x14ac:dyDescent="0.2">
      <c r="A19" s="224"/>
      <c r="B19" s="223"/>
      <c r="C19" s="241" t="s">
        <v>238</v>
      </c>
      <c r="D19" s="243">
        <f>'Kanal K2'!F8</f>
        <v>0</v>
      </c>
    </row>
    <row r="20" spans="1:4" x14ac:dyDescent="0.2">
      <c r="A20" s="224"/>
      <c r="B20" s="223"/>
      <c r="C20" s="244" t="s">
        <v>241</v>
      </c>
      <c r="D20" s="235">
        <f>SUM(D15:D19)</f>
        <v>0</v>
      </c>
    </row>
    <row r="21" spans="1:4" ht="10.5" customHeight="1" x14ac:dyDescent="0.2">
      <c r="A21" s="224"/>
      <c r="B21" s="224"/>
      <c r="C21" s="224"/>
      <c r="D21" s="224"/>
    </row>
    <row r="22" spans="1:4" x14ac:dyDescent="0.2">
      <c r="A22" s="232" t="s">
        <v>37</v>
      </c>
      <c r="B22" s="238" t="s">
        <v>242</v>
      </c>
      <c r="C22" s="239" t="s">
        <v>18</v>
      </c>
      <c r="D22" s="240">
        <f>'Kanal K3'!F4</f>
        <v>0</v>
      </c>
    </row>
    <row r="23" spans="1:4" x14ac:dyDescent="0.2">
      <c r="A23" s="224"/>
      <c r="B23" s="223"/>
      <c r="C23" s="241" t="s">
        <v>3</v>
      </c>
      <c r="D23" s="242">
        <f>'Kanal K3'!F5</f>
        <v>0</v>
      </c>
    </row>
    <row r="24" spans="1:4" x14ac:dyDescent="0.2">
      <c r="A24" s="224"/>
      <c r="B24" s="223"/>
      <c r="C24" s="241" t="s">
        <v>236</v>
      </c>
      <c r="D24" s="242">
        <f>'Kanal K3'!F6</f>
        <v>0</v>
      </c>
    </row>
    <row r="25" spans="1:4" x14ac:dyDescent="0.2">
      <c r="A25" s="224"/>
      <c r="B25" s="223"/>
      <c r="C25" s="241" t="s">
        <v>237</v>
      </c>
      <c r="D25" s="242">
        <f>'Kanal K3'!F7</f>
        <v>0</v>
      </c>
    </row>
    <row r="26" spans="1:4" x14ac:dyDescent="0.2">
      <c r="A26" s="224"/>
      <c r="B26" s="223"/>
      <c r="C26" s="241" t="s">
        <v>238</v>
      </c>
      <c r="D26" s="243">
        <f>'Kanal K3'!F8</f>
        <v>0</v>
      </c>
    </row>
    <row r="27" spans="1:4" x14ac:dyDescent="0.2">
      <c r="A27" s="224"/>
      <c r="B27" s="223"/>
      <c r="C27" s="244" t="s">
        <v>243</v>
      </c>
      <c r="D27" s="235">
        <f>SUM(D22:D26)</f>
        <v>0</v>
      </c>
    </row>
    <row r="28" spans="1:4" ht="10.5" customHeight="1" x14ac:dyDescent="0.2">
      <c r="A28" s="224"/>
      <c r="B28" s="224"/>
      <c r="C28" s="224"/>
      <c r="D28" s="224"/>
    </row>
    <row r="29" spans="1:4" x14ac:dyDescent="0.2">
      <c r="A29" s="232" t="s">
        <v>244</v>
      </c>
      <c r="B29" s="238" t="s">
        <v>245</v>
      </c>
      <c r="C29" s="239" t="s">
        <v>18</v>
      </c>
      <c r="D29" s="240">
        <f>'Kanal K4'!F4</f>
        <v>0</v>
      </c>
    </row>
    <row r="30" spans="1:4" x14ac:dyDescent="0.2">
      <c r="A30" s="224"/>
      <c r="B30" s="223"/>
      <c r="C30" s="241" t="s">
        <v>3</v>
      </c>
      <c r="D30" s="242">
        <f>'Kanal K4'!F5</f>
        <v>0</v>
      </c>
    </row>
    <row r="31" spans="1:4" x14ac:dyDescent="0.2">
      <c r="A31" s="224"/>
      <c r="B31" s="223"/>
      <c r="C31" s="241" t="s">
        <v>236</v>
      </c>
      <c r="D31" s="242">
        <f>'Kanal K4'!F6</f>
        <v>0</v>
      </c>
    </row>
    <row r="32" spans="1:4" x14ac:dyDescent="0.2">
      <c r="A32" s="224"/>
      <c r="B32" s="223"/>
      <c r="C32" s="241" t="s">
        <v>237</v>
      </c>
      <c r="D32" s="242">
        <f>'Kanal K4'!F7</f>
        <v>0</v>
      </c>
    </row>
    <row r="33" spans="1:4" x14ac:dyDescent="0.2">
      <c r="A33" s="224"/>
      <c r="B33" s="223"/>
      <c r="C33" s="241" t="s">
        <v>238</v>
      </c>
      <c r="D33" s="243">
        <f>'Kanal K4'!F8</f>
        <v>0</v>
      </c>
    </row>
    <row r="34" spans="1:4" x14ac:dyDescent="0.2">
      <c r="A34" s="224"/>
      <c r="B34" s="223"/>
      <c r="C34" s="244" t="s">
        <v>246</v>
      </c>
      <c r="D34" s="235">
        <f>SUM(D29:D33)</f>
        <v>0</v>
      </c>
    </row>
    <row r="35" spans="1:4" ht="12" customHeight="1" x14ac:dyDescent="0.2">
      <c r="A35" s="224"/>
      <c r="B35" s="224"/>
      <c r="C35" s="224"/>
      <c r="D35" s="224"/>
    </row>
    <row r="36" spans="1:4" x14ac:dyDescent="0.2">
      <c r="A36" s="232" t="s">
        <v>247</v>
      </c>
      <c r="B36" s="238" t="s">
        <v>248</v>
      </c>
      <c r="C36" s="239" t="s">
        <v>18</v>
      </c>
      <c r="D36" s="240">
        <f>'Kanal K5'!F4</f>
        <v>0</v>
      </c>
    </row>
    <row r="37" spans="1:4" x14ac:dyDescent="0.2">
      <c r="A37" s="224"/>
      <c r="B37" s="223"/>
      <c r="C37" s="241" t="s">
        <v>3</v>
      </c>
      <c r="D37" s="242">
        <f>'Kanal K5'!F5</f>
        <v>0</v>
      </c>
    </row>
    <row r="38" spans="1:4" x14ac:dyDescent="0.2">
      <c r="A38" s="224"/>
      <c r="B38" s="223"/>
      <c r="C38" s="241" t="s">
        <v>236</v>
      </c>
      <c r="D38" s="242">
        <f>'Kanal K5'!F6</f>
        <v>0</v>
      </c>
    </row>
    <row r="39" spans="1:4" x14ac:dyDescent="0.2">
      <c r="A39" s="224"/>
      <c r="B39" s="223"/>
      <c r="C39" s="241" t="s">
        <v>237</v>
      </c>
      <c r="D39" s="242">
        <f>'Kanal K5'!F7</f>
        <v>0</v>
      </c>
    </row>
    <row r="40" spans="1:4" x14ac:dyDescent="0.2">
      <c r="A40" s="224"/>
      <c r="B40" s="223"/>
      <c r="C40" s="241" t="s">
        <v>238</v>
      </c>
      <c r="D40" s="243">
        <f>'Kanal K5'!F8</f>
        <v>0</v>
      </c>
    </row>
    <row r="41" spans="1:4" x14ac:dyDescent="0.2">
      <c r="A41" s="224"/>
      <c r="B41" s="223"/>
      <c r="C41" s="244" t="s">
        <v>249</v>
      </c>
      <c r="D41" s="235">
        <f>SUM(D36:D40)</f>
        <v>0</v>
      </c>
    </row>
    <row r="42" spans="1:4" ht="11.25" customHeight="1" x14ac:dyDescent="0.2">
      <c r="A42" s="224"/>
      <c r="B42" s="224"/>
      <c r="C42" s="224"/>
      <c r="D42" s="224"/>
    </row>
    <row r="43" spans="1:4" x14ac:dyDescent="0.2">
      <c r="A43" s="232" t="s">
        <v>250</v>
      </c>
      <c r="B43" s="238" t="s">
        <v>251</v>
      </c>
      <c r="C43" s="239" t="s">
        <v>18</v>
      </c>
      <c r="D43" s="240">
        <f>'Kanal K6'!F4</f>
        <v>0</v>
      </c>
    </row>
    <row r="44" spans="1:4" x14ac:dyDescent="0.2">
      <c r="A44" s="224"/>
      <c r="B44" s="223"/>
      <c r="C44" s="241" t="s">
        <v>3</v>
      </c>
      <c r="D44" s="242">
        <f>'Kanal K6'!F5</f>
        <v>0</v>
      </c>
    </row>
    <row r="45" spans="1:4" x14ac:dyDescent="0.2">
      <c r="A45" s="224"/>
      <c r="B45" s="223"/>
      <c r="C45" s="241" t="s">
        <v>236</v>
      </c>
      <c r="D45" s="242">
        <f>'Kanal K6'!F6</f>
        <v>0</v>
      </c>
    </row>
    <row r="46" spans="1:4" x14ac:dyDescent="0.2">
      <c r="A46" s="224"/>
      <c r="B46" s="223"/>
      <c r="C46" s="241" t="s">
        <v>237</v>
      </c>
      <c r="D46" s="242">
        <f>'Kanal K6'!F7</f>
        <v>0</v>
      </c>
    </row>
    <row r="47" spans="1:4" x14ac:dyDescent="0.2">
      <c r="A47" s="224"/>
      <c r="B47" s="223"/>
      <c r="C47" s="241" t="s">
        <v>238</v>
      </c>
      <c r="D47" s="243">
        <f>'Kanal K6'!F8</f>
        <v>0</v>
      </c>
    </row>
    <row r="48" spans="1:4" x14ac:dyDescent="0.2">
      <c r="A48" s="224"/>
      <c r="B48" s="223"/>
      <c r="C48" s="244" t="s">
        <v>252</v>
      </c>
      <c r="D48" s="235">
        <f>SUM(D43:D47)</f>
        <v>0</v>
      </c>
    </row>
    <row r="49" spans="1:4" ht="11.25" customHeight="1" x14ac:dyDescent="0.2">
      <c r="A49" s="224"/>
      <c r="B49" s="224"/>
      <c r="C49" s="224"/>
      <c r="D49" s="224"/>
    </row>
    <row r="50" spans="1:4" x14ac:dyDescent="0.2">
      <c r="A50" s="232" t="s">
        <v>253</v>
      </c>
      <c r="B50" s="238" t="s">
        <v>254</v>
      </c>
      <c r="C50" s="239" t="s">
        <v>18</v>
      </c>
      <c r="D50" s="240">
        <f>'Kanal K7'!F4</f>
        <v>0</v>
      </c>
    </row>
    <row r="51" spans="1:4" x14ac:dyDescent="0.2">
      <c r="A51" s="224"/>
      <c r="B51" s="223"/>
      <c r="C51" s="241" t="s">
        <v>3</v>
      </c>
      <c r="D51" s="242">
        <f>'Kanal K7'!F5</f>
        <v>0</v>
      </c>
    </row>
    <row r="52" spans="1:4" x14ac:dyDescent="0.2">
      <c r="A52" s="224"/>
      <c r="B52" s="223"/>
      <c r="C52" s="241" t="s">
        <v>236</v>
      </c>
      <c r="D52" s="242">
        <f>'Kanal K7'!F6</f>
        <v>0</v>
      </c>
    </row>
    <row r="53" spans="1:4" x14ac:dyDescent="0.2">
      <c r="A53" s="224"/>
      <c r="B53" s="223"/>
      <c r="C53" s="241" t="s">
        <v>237</v>
      </c>
      <c r="D53" s="242">
        <f>'Kanal K7'!F7</f>
        <v>0</v>
      </c>
    </row>
    <row r="54" spans="1:4" x14ac:dyDescent="0.2">
      <c r="A54" s="224"/>
      <c r="B54" s="223"/>
      <c r="C54" s="241" t="s">
        <v>238</v>
      </c>
      <c r="D54" s="243">
        <f>'Kanal K7'!F8</f>
        <v>0</v>
      </c>
    </row>
    <row r="55" spans="1:4" x14ac:dyDescent="0.2">
      <c r="A55" s="224"/>
      <c r="B55" s="223"/>
      <c r="C55" s="244" t="s">
        <v>255</v>
      </c>
      <c r="D55" s="235">
        <f>SUM(D50:D54)</f>
        <v>0</v>
      </c>
    </row>
    <row r="56" spans="1:4" ht="10.5" customHeight="1" x14ac:dyDescent="0.2">
      <c r="A56" s="224"/>
      <c r="B56" s="224"/>
      <c r="C56" s="224"/>
      <c r="D56" s="224"/>
    </row>
    <row r="57" spans="1:4" x14ac:dyDescent="0.2">
      <c r="A57" s="232" t="s">
        <v>256</v>
      </c>
      <c r="B57" s="238" t="s">
        <v>257</v>
      </c>
      <c r="C57" s="239" t="s">
        <v>18</v>
      </c>
      <c r="D57" s="240">
        <f>'Kanal K8'!F4</f>
        <v>0</v>
      </c>
    </row>
    <row r="58" spans="1:4" x14ac:dyDescent="0.2">
      <c r="A58" s="224"/>
      <c r="B58" s="223"/>
      <c r="C58" s="241" t="s">
        <v>3</v>
      </c>
      <c r="D58" s="242">
        <f>'Kanal K8'!F5</f>
        <v>0</v>
      </c>
    </row>
    <row r="59" spans="1:4" x14ac:dyDescent="0.2">
      <c r="A59" s="224"/>
      <c r="B59" s="223"/>
      <c r="C59" s="241" t="s">
        <v>236</v>
      </c>
      <c r="D59" s="242">
        <f>'Kanal K8'!F6</f>
        <v>0</v>
      </c>
    </row>
    <row r="60" spans="1:4" x14ac:dyDescent="0.2">
      <c r="A60" s="224"/>
      <c r="B60" s="223"/>
      <c r="C60" s="241" t="s">
        <v>237</v>
      </c>
      <c r="D60" s="242">
        <f>'Kanal K8'!F7</f>
        <v>0</v>
      </c>
    </row>
    <row r="61" spans="1:4" x14ac:dyDescent="0.2">
      <c r="A61" s="224"/>
      <c r="B61" s="223"/>
      <c r="C61" s="241" t="s">
        <v>238</v>
      </c>
      <c r="D61" s="243">
        <f>'Kanal K8'!F8</f>
        <v>0</v>
      </c>
    </row>
    <row r="62" spans="1:4" x14ac:dyDescent="0.2">
      <c r="A62" s="224"/>
      <c r="B62" s="223"/>
      <c r="C62" s="244" t="s">
        <v>258</v>
      </c>
      <c r="D62" s="235">
        <f>SUM(D57:D61)</f>
        <v>0</v>
      </c>
    </row>
  </sheetData>
  <pageMargins left="0.70866141732283472" right="0.70866141732283472" top="0.74803149606299213" bottom="0.74803149606299213" header="0.31496062992125984" footer="0.31496062992125984"/>
  <pageSetup paperSize="9" scale="95" fitToWidth="0" orientation="portrait" r:id="rId1"/>
  <headerFooter>
    <oddFooter>&amp;Crekapitulacija&amp;R&amp;P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23"/>
  <sheetViews>
    <sheetView view="pageBreakPreview" zoomScaleNormal="100" zoomScaleSheetLayoutView="100" workbookViewId="0">
      <selection activeCell="I8" sqref="I8"/>
    </sheetView>
  </sheetViews>
  <sheetFormatPr defaultRowHeight="15" x14ac:dyDescent="0.25"/>
  <cols>
    <col min="1" max="1" width="6.42578125" style="245" customWidth="1"/>
    <col min="2" max="2" width="44.57031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x14ac:dyDescent="0.25"/>
    <row r="2" spans="1:6" ht="15.75" thickBot="1" x14ac:dyDescent="0.3"/>
    <row r="3" spans="1:6" ht="26.25" thickBot="1" x14ac:dyDescent="0.3">
      <c r="A3" s="246" t="s">
        <v>21</v>
      </c>
      <c r="B3" s="246" t="s">
        <v>22</v>
      </c>
      <c r="C3" s="247" t="s">
        <v>23</v>
      </c>
      <c r="D3" s="248" t="s">
        <v>24</v>
      </c>
      <c r="E3" s="247" t="s">
        <v>25</v>
      </c>
      <c r="F3" s="248" t="s">
        <v>26</v>
      </c>
    </row>
    <row r="4" spans="1:6" ht="15.75" thickBot="1" x14ac:dyDescent="0.3">
      <c r="A4" s="422" t="s">
        <v>259</v>
      </c>
      <c r="B4" s="423"/>
      <c r="C4" s="249"/>
      <c r="D4" s="249"/>
      <c r="E4" s="249"/>
      <c r="F4" s="250"/>
    </row>
    <row r="5" spans="1:6" ht="63.75" x14ac:dyDescent="0.25">
      <c r="A5" s="251">
        <f>(A168)+1</f>
        <v>1</v>
      </c>
      <c r="B5" s="252" t="s">
        <v>16</v>
      </c>
      <c r="C5" s="253" t="s">
        <v>17</v>
      </c>
      <c r="D5" s="254">
        <v>0.5</v>
      </c>
      <c r="E5" s="254"/>
      <c r="F5" s="255">
        <f t="shared" ref="F5:F21" si="0">D5*E5</f>
        <v>0</v>
      </c>
    </row>
    <row r="6" spans="1:6" ht="38.25" x14ac:dyDescent="0.25">
      <c r="A6" s="256">
        <v>2</v>
      </c>
      <c r="B6" s="257" t="s">
        <v>260</v>
      </c>
      <c r="C6" s="258" t="s">
        <v>61</v>
      </c>
      <c r="D6" s="259">
        <v>1</v>
      </c>
      <c r="E6" s="259"/>
      <c r="F6" s="260">
        <f t="shared" si="0"/>
        <v>0</v>
      </c>
    </row>
    <row r="7" spans="1:6" ht="25.5" x14ac:dyDescent="0.25">
      <c r="A7" s="256">
        <v>3</v>
      </c>
      <c r="B7" s="257" t="s">
        <v>57</v>
      </c>
      <c r="C7" s="258" t="s">
        <v>61</v>
      </c>
      <c r="D7" s="259">
        <v>0.5</v>
      </c>
      <c r="E7" s="259"/>
      <c r="F7" s="260">
        <f t="shared" si="0"/>
        <v>0</v>
      </c>
    </row>
    <row r="8" spans="1:6" ht="63.75" x14ac:dyDescent="0.25">
      <c r="A8" s="261">
        <v>4</v>
      </c>
      <c r="B8" s="262" t="s">
        <v>261</v>
      </c>
      <c r="C8" s="263" t="s">
        <v>61</v>
      </c>
      <c r="D8" s="264">
        <v>0.5</v>
      </c>
      <c r="E8" s="264"/>
      <c r="F8" s="265">
        <f>D8*E8</f>
        <v>0</v>
      </c>
    </row>
    <row r="9" spans="1:6" ht="51" x14ac:dyDescent="0.25">
      <c r="A9" s="256">
        <v>5</v>
      </c>
      <c r="B9" s="266" t="s">
        <v>262</v>
      </c>
      <c r="C9" s="258" t="s">
        <v>61</v>
      </c>
      <c r="D9" s="259">
        <v>1</v>
      </c>
      <c r="E9" s="259"/>
      <c r="F9" s="260">
        <f t="shared" si="0"/>
        <v>0</v>
      </c>
    </row>
    <row r="10" spans="1:6" ht="76.5" x14ac:dyDescent="0.25">
      <c r="A10" s="256">
        <v>6</v>
      </c>
      <c r="B10" s="266" t="s">
        <v>263</v>
      </c>
      <c r="C10" s="258" t="s">
        <v>61</v>
      </c>
      <c r="D10" s="259">
        <v>1</v>
      </c>
      <c r="E10" s="259"/>
      <c r="F10" s="260">
        <f t="shared" si="0"/>
        <v>0</v>
      </c>
    </row>
    <row r="11" spans="1:6" ht="63.75" x14ac:dyDescent="0.25">
      <c r="A11" s="256">
        <v>7</v>
      </c>
      <c r="B11" s="257" t="s">
        <v>264</v>
      </c>
      <c r="C11" s="258" t="s">
        <v>61</v>
      </c>
      <c r="D11" s="259">
        <v>0.5</v>
      </c>
      <c r="E11" s="259"/>
      <c r="F11" s="260">
        <f t="shared" si="0"/>
        <v>0</v>
      </c>
    </row>
    <row r="12" spans="1:6" ht="38.25" x14ac:dyDescent="0.25">
      <c r="A12" s="424">
        <v>8</v>
      </c>
      <c r="B12" s="257" t="s">
        <v>265</v>
      </c>
      <c r="C12" s="267"/>
      <c r="D12" s="268"/>
      <c r="E12" s="269"/>
      <c r="F12" s="270"/>
    </row>
    <row r="13" spans="1:6" x14ac:dyDescent="0.25">
      <c r="A13" s="425"/>
      <c r="B13" s="271" t="s">
        <v>266</v>
      </c>
      <c r="C13" s="267" t="s">
        <v>61</v>
      </c>
      <c r="D13" s="268">
        <v>1</v>
      </c>
      <c r="E13" s="272"/>
      <c r="F13" s="270">
        <f t="shared" si="0"/>
        <v>0</v>
      </c>
    </row>
    <row r="14" spans="1:6" x14ac:dyDescent="0.25">
      <c r="A14" s="425"/>
      <c r="B14" s="271" t="s">
        <v>58</v>
      </c>
      <c r="C14" s="267" t="s">
        <v>61</v>
      </c>
      <c r="D14" s="268">
        <v>1</v>
      </c>
      <c r="E14" s="272"/>
      <c r="F14" s="270">
        <f t="shared" si="0"/>
        <v>0</v>
      </c>
    </row>
    <row r="15" spans="1:6" x14ac:dyDescent="0.25">
      <c r="A15" s="425"/>
      <c r="B15" s="271" t="s">
        <v>267</v>
      </c>
      <c r="C15" s="267" t="s">
        <v>61</v>
      </c>
      <c r="D15" s="268">
        <v>1</v>
      </c>
      <c r="E15" s="272"/>
      <c r="F15" s="270">
        <f t="shared" si="0"/>
        <v>0</v>
      </c>
    </row>
    <row r="16" spans="1:6" ht="16.5" customHeight="1" x14ac:dyDescent="0.25">
      <c r="A16" s="425"/>
      <c r="B16" s="271" t="s">
        <v>268</v>
      </c>
      <c r="C16" s="267" t="s">
        <v>61</v>
      </c>
      <c r="D16" s="268">
        <v>1</v>
      </c>
      <c r="E16" s="272"/>
      <c r="F16" s="270">
        <f t="shared" si="0"/>
        <v>0</v>
      </c>
    </row>
    <row r="17" spans="1:6" x14ac:dyDescent="0.25">
      <c r="A17" s="425"/>
      <c r="B17" s="271" t="s">
        <v>269</v>
      </c>
      <c r="C17" s="267" t="s">
        <v>61</v>
      </c>
      <c r="D17" s="268">
        <v>1</v>
      </c>
      <c r="E17" s="268"/>
      <c r="F17" s="270">
        <f t="shared" si="0"/>
        <v>0</v>
      </c>
    </row>
    <row r="18" spans="1:6" ht="16.5" customHeight="1" x14ac:dyDescent="0.25">
      <c r="A18" s="425"/>
      <c r="B18" s="271" t="s">
        <v>119</v>
      </c>
      <c r="C18" s="267" t="s">
        <v>61</v>
      </c>
      <c r="D18" s="268">
        <v>1</v>
      </c>
      <c r="E18" s="268"/>
      <c r="F18" s="270">
        <f t="shared" si="0"/>
        <v>0</v>
      </c>
    </row>
    <row r="19" spans="1:6" ht="16.5" customHeight="1" x14ac:dyDescent="0.25">
      <c r="A19" s="426"/>
      <c r="B19" s="271" t="s">
        <v>270</v>
      </c>
      <c r="C19" s="267" t="s">
        <v>61</v>
      </c>
      <c r="D19" s="268">
        <v>1</v>
      </c>
      <c r="E19" s="268"/>
      <c r="F19" s="270">
        <f t="shared" si="0"/>
        <v>0</v>
      </c>
    </row>
    <row r="20" spans="1:6" ht="16.5" customHeight="1" x14ac:dyDescent="0.25">
      <c r="A20" s="261">
        <v>9</v>
      </c>
      <c r="B20" s="273" t="s">
        <v>271</v>
      </c>
      <c r="C20" s="258" t="s">
        <v>61</v>
      </c>
      <c r="D20" s="259">
        <v>1</v>
      </c>
      <c r="E20" s="264"/>
      <c r="F20" s="260">
        <f t="shared" si="0"/>
        <v>0</v>
      </c>
    </row>
    <row r="21" spans="1:6" ht="16.5" customHeight="1" thickBot="1" x14ac:dyDescent="0.3">
      <c r="A21" s="274">
        <v>10</v>
      </c>
      <c r="B21" s="275" t="s">
        <v>59</v>
      </c>
      <c r="C21" s="276" t="s">
        <v>2</v>
      </c>
      <c r="D21" s="277">
        <v>5</v>
      </c>
      <c r="E21" s="277"/>
      <c r="F21" s="278">
        <f t="shared" si="0"/>
        <v>0</v>
      </c>
    </row>
    <row r="22" spans="1:6" ht="16.5" customHeight="1" thickBot="1" x14ac:dyDescent="0.3">
      <c r="A22" s="427" t="s">
        <v>60</v>
      </c>
      <c r="B22" s="428"/>
      <c r="C22" s="428"/>
      <c r="D22" s="428"/>
      <c r="E22" s="429"/>
      <c r="F22" s="279">
        <f>SUM(F5:F21)</f>
        <v>0</v>
      </c>
    </row>
    <row r="23" spans="1:6" ht="16.5" customHeight="1" x14ac:dyDescent="0.25"/>
  </sheetData>
  <mergeCells count="3">
    <mergeCell ref="A4:B4"/>
    <mergeCell ref="A12:A19"/>
    <mergeCell ref="A22:E22"/>
  </mergeCells>
  <pageMargins left="0.70866141732283472" right="0.70866141732283472" top="0.74803149606299213" bottom="0.74803149606299213" header="0.31496062992125984" footer="0.31496062992125984"/>
  <pageSetup paperSize="9" scale="85" fitToHeight="0" orientation="portrait" r:id="rId1"/>
  <headerFooter>
    <oddFooter>&amp;RSplošni stroški -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87"/>
  <sheetViews>
    <sheetView view="pageBreakPreview" topLeftCell="A37" zoomScaleNormal="100" zoomScaleSheetLayoutView="100" workbookViewId="0">
      <selection activeCell="C51" sqref="C51:F51"/>
    </sheetView>
  </sheetViews>
  <sheetFormatPr defaultRowHeight="15" x14ac:dyDescent="0.25"/>
  <cols>
    <col min="1" max="1" width="6.42578125" style="245" customWidth="1"/>
    <col min="2" max="2" width="48.28515625" style="245" customWidth="1"/>
    <col min="3" max="3" width="11.42578125" style="245" customWidth="1"/>
    <col min="4" max="4" width="12" style="245" customWidth="1"/>
    <col min="5" max="5" width="13.85546875" style="245" customWidth="1"/>
    <col min="6" max="6" width="16.28515625" style="245" customWidth="1"/>
    <col min="7" max="7" width="9.140625" style="245"/>
    <col min="8" max="9" width="9.140625" style="245" customWidth="1"/>
    <col min="10" max="10" width="11.85546875" style="245" customWidth="1"/>
    <col min="11" max="11" width="0.140625" style="245" hidden="1" customWidth="1"/>
    <col min="12" max="12" width="16.85546875" style="245" customWidth="1"/>
    <col min="13" max="13" width="16.140625" style="245" customWidth="1"/>
    <col min="14" max="16384" width="9.140625" style="245"/>
  </cols>
  <sheetData>
    <row r="1" spans="1:6" ht="21" customHeight="1" thickBot="1" x14ac:dyDescent="0.3"/>
    <row r="2" spans="1:6" ht="24" customHeight="1" thickBot="1" x14ac:dyDescent="0.3">
      <c r="A2" s="246" t="s">
        <v>21</v>
      </c>
      <c r="B2" s="246" t="s">
        <v>22</v>
      </c>
      <c r="C2" s="247" t="s">
        <v>23</v>
      </c>
      <c r="D2" s="248" t="s">
        <v>24</v>
      </c>
      <c r="E2" s="247" t="s">
        <v>25</v>
      </c>
      <c r="F2" s="248" t="s">
        <v>26</v>
      </c>
    </row>
    <row r="3" spans="1:6" ht="20.25" customHeight="1" thickBot="1" x14ac:dyDescent="0.3">
      <c r="A3" s="280"/>
      <c r="B3" s="281" t="s">
        <v>272</v>
      </c>
      <c r="C3" s="281"/>
      <c r="D3" s="281"/>
      <c r="E3" s="281"/>
      <c r="F3" s="282"/>
    </row>
    <row r="4" spans="1:6" ht="16.5" customHeight="1" x14ac:dyDescent="0.25">
      <c r="A4" s="283" t="s">
        <v>27</v>
      </c>
      <c r="B4" s="284" t="s">
        <v>18</v>
      </c>
      <c r="C4" s="285"/>
      <c r="D4" s="286"/>
      <c r="E4" s="287"/>
      <c r="F4" s="288">
        <f>$F$17</f>
        <v>0</v>
      </c>
    </row>
    <row r="5" spans="1:6" ht="16.5" customHeight="1" x14ac:dyDescent="0.25">
      <c r="A5" s="289" t="s">
        <v>28</v>
      </c>
      <c r="B5" s="290" t="s">
        <v>3</v>
      </c>
      <c r="C5" s="291"/>
      <c r="D5" s="268"/>
      <c r="E5" s="292"/>
      <c r="F5" s="293">
        <f>$F$45</f>
        <v>0</v>
      </c>
    </row>
    <row r="6" spans="1:6" ht="16.5" customHeight="1" x14ac:dyDescent="0.25">
      <c r="A6" s="289" t="s">
        <v>29</v>
      </c>
      <c r="B6" s="290" t="s">
        <v>236</v>
      </c>
      <c r="C6" s="291"/>
      <c r="D6" s="268"/>
      <c r="E6" s="292"/>
      <c r="F6" s="293">
        <f>$F$69</f>
        <v>0</v>
      </c>
    </row>
    <row r="7" spans="1:6" ht="16.5" customHeight="1" x14ac:dyDescent="0.25">
      <c r="A7" s="294" t="s">
        <v>273</v>
      </c>
      <c r="B7" s="295" t="s">
        <v>237</v>
      </c>
      <c r="C7" s="296"/>
      <c r="D7" s="297"/>
      <c r="E7" s="298"/>
      <c r="F7" s="299">
        <f>$F$86</f>
        <v>0</v>
      </c>
    </row>
    <row r="8" spans="1:6" ht="16.5" customHeight="1" thickBot="1" x14ac:dyDescent="0.3">
      <c r="A8" s="294"/>
      <c r="B8" s="295" t="s">
        <v>238</v>
      </c>
      <c r="C8" s="300">
        <v>0.1</v>
      </c>
      <c r="D8" s="297"/>
      <c r="E8" s="298"/>
      <c r="F8" s="299">
        <f>SUM(F4:F7)*0.1</f>
        <v>0</v>
      </c>
    </row>
    <row r="9" spans="1:6" ht="16.5" customHeight="1" thickBot="1" x14ac:dyDescent="0.3">
      <c r="A9" s="301"/>
      <c r="B9" s="302" t="s">
        <v>239</v>
      </c>
      <c r="C9" s="303"/>
      <c r="D9" s="304"/>
      <c r="E9" s="305"/>
      <c r="F9" s="306">
        <f>SUM(F4:F8)</f>
        <v>0</v>
      </c>
    </row>
    <row r="10" spans="1:6" ht="13.5" customHeight="1" thickBot="1" x14ac:dyDescent="0.3">
      <c r="A10" s="307"/>
      <c r="B10" s="308"/>
      <c r="C10" s="309"/>
      <c r="D10" s="310"/>
      <c r="E10" s="310"/>
      <c r="F10" s="311"/>
    </row>
    <row r="11" spans="1:6" ht="16.5" customHeight="1" thickBot="1" x14ac:dyDescent="0.3">
      <c r="A11" s="422" t="s">
        <v>19</v>
      </c>
      <c r="B11" s="423"/>
      <c r="C11" s="423"/>
      <c r="D11" s="423"/>
      <c r="E11" s="423"/>
      <c r="F11" s="431"/>
    </row>
    <row r="12" spans="1:6" ht="27.75" customHeight="1" x14ac:dyDescent="0.25">
      <c r="A12" s="312">
        <v>1</v>
      </c>
      <c r="B12" s="313" t="s">
        <v>274</v>
      </c>
      <c r="C12" s="253" t="s">
        <v>275</v>
      </c>
      <c r="D12" s="254">
        <v>189</v>
      </c>
      <c r="E12" s="254"/>
      <c r="F12" s="255">
        <f>D12*E12</f>
        <v>0</v>
      </c>
    </row>
    <row r="13" spans="1:6" ht="40.5" customHeight="1" x14ac:dyDescent="0.25">
      <c r="A13" s="256">
        <f>A12+1</f>
        <v>2</v>
      </c>
      <c r="B13" s="314" t="s">
        <v>276</v>
      </c>
      <c r="C13" s="258" t="s">
        <v>17</v>
      </c>
      <c r="D13" s="259">
        <v>6</v>
      </c>
      <c r="E13" s="259"/>
      <c r="F13" s="260">
        <f>D13*E13</f>
        <v>0</v>
      </c>
    </row>
    <row r="14" spans="1:6" ht="77.25" customHeight="1" x14ac:dyDescent="0.25">
      <c r="A14" s="256">
        <f>A13+1</f>
        <v>3</v>
      </c>
      <c r="B14" s="266" t="s">
        <v>277</v>
      </c>
      <c r="C14" s="258" t="s">
        <v>7</v>
      </c>
      <c r="D14" s="259">
        <v>6</v>
      </c>
      <c r="E14" s="259"/>
      <c r="F14" s="260">
        <f>D14*E14</f>
        <v>0</v>
      </c>
    </row>
    <row r="15" spans="1:6" ht="51" x14ac:dyDescent="0.25">
      <c r="A15" s="256">
        <f>A14+1</f>
        <v>4</v>
      </c>
      <c r="B15" s="314" t="s">
        <v>278</v>
      </c>
      <c r="C15" s="258" t="s">
        <v>275</v>
      </c>
      <c r="D15" s="259">
        <v>189</v>
      </c>
      <c r="E15" s="259"/>
      <c r="F15" s="260">
        <f>D15*E15</f>
        <v>0</v>
      </c>
    </row>
    <row r="16" spans="1:6" ht="15.75" thickBot="1" x14ac:dyDescent="0.3">
      <c r="A16" s="256">
        <v>5</v>
      </c>
      <c r="B16" s="315" t="s">
        <v>279</v>
      </c>
      <c r="C16" s="258" t="s">
        <v>2</v>
      </c>
      <c r="D16" s="259">
        <v>20</v>
      </c>
      <c r="E16" s="259"/>
      <c r="F16" s="260">
        <f>D16*E16</f>
        <v>0</v>
      </c>
    </row>
    <row r="17" spans="1:6" ht="16.5" customHeight="1" thickBot="1" x14ac:dyDescent="0.3">
      <c r="A17" s="316"/>
      <c r="B17" s="317" t="s">
        <v>30</v>
      </c>
      <c r="C17" s="318"/>
      <c r="D17" s="304"/>
      <c r="E17" s="319"/>
      <c r="F17" s="320">
        <f>SUM(F12:F16)</f>
        <v>0</v>
      </c>
    </row>
    <row r="18" spans="1:6" ht="13.5" customHeight="1" thickBot="1" x14ac:dyDescent="0.3">
      <c r="A18" s="321"/>
      <c r="B18" s="322"/>
      <c r="C18" s="309"/>
      <c r="D18" s="310"/>
      <c r="E18" s="323"/>
      <c r="F18" s="324"/>
    </row>
    <row r="19" spans="1:6" ht="16.5" customHeight="1" thickBot="1" x14ac:dyDescent="0.3">
      <c r="A19" s="422" t="s">
        <v>101</v>
      </c>
      <c r="B19" s="423"/>
      <c r="C19" s="423"/>
      <c r="D19" s="423"/>
      <c r="E19" s="423"/>
      <c r="F19" s="431"/>
    </row>
    <row r="20" spans="1:6" ht="44.25" customHeight="1" x14ac:dyDescent="0.25">
      <c r="A20" s="432">
        <v>1</v>
      </c>
      <c r="B20" s="314" t="s">
        <v>280</v>
      </c>
      <c r="C20" s="258"/>
      <c r="D20" s="259"/>
      <c r="E20" s="259"/>
      <c r="F20" s="260"/>
    </row>
    <row r="21" spans="1:6" x14ac:dyDescent="0.25">
      <c r="A21" s="432"/>
      <c r="B21" s="325" t="s">
        <v>281</v>
      </c>
      <c r="C21" s="258" t="s">
        <v>282</v>
      </c>
      <c r="D21" s="259">
        <v>599.63</v>
      </c>
      <c r="E21" s="259"/>
      <c r="F21" s="260">
        <f>D21*E21</f>
        <v>0</v>
      </c>
    </row>
    <row r="22" spans="1:6" ht="54" customHeight="1" x14ac:dyDescent="0.25">
      <c r="A22" s="424">
        <v>2</v>
      </c>
      <c r="B22" s="314" t="s">
        <v>283</v>
      </c>
      <c r="C22" s="258"/>
      <c r="D22" s="259"/>
      <c r="E22" s="259"/>
      <c r="F22" s="260"/>
    </row>
    <row r="23" spans="1:6" ht="15.75" customHeight="1" x14ac:dyDescent="0.25">
      <c r="A23" s="426"/>
      <c r="B23" s="326" t="s">
        <v>284</v>
      </c>
      <c r="C23" s="258" t="s">
        <v>282</v>
      </c>
      <c r="D23" s="259">
        <f>D31*0.02</f>
        <v>11.992599999999999</v>
      </c>
      <c r="E23" s="259"/>
      <c r="F23" s="260">
        <f>D23*E23</f>
        <v>0</v>
      </c>
    </row>
    <row r="24" spans="1:6" ht="25.5" x14ac:dyDescent="0.25">
      <c r="A24" s="430">
        <v>3</v>
      </c>
      <c r="B24" s="314" t="s">
        <v>285</v>
      </c>
      <c r="C24" s="258"/>
      <c r="D24" s="259"/>
      <c r="E24" s="259"/>
      <c r="F24" s="260"/>
    </row>
    <row r="25" spans="1:6" x14ac:dyDescent="0.25">
      <c r="A25" s="430"/>
      <c r="B25" s="314" t="s">
        <v>286</v>
      </c>
      <c r="C25" s="258" t="s">
        <v>287</v>
      </c>
      <c r="D25" s="259">
        <f>37*0.9</f>
        <v>33.300000000000004</v>
      </c>
      <c r="E25" s="259"/>
      <c r="F25" s="260"/>
    </row>
    <row r="26" spans="1:6" x14ac:dyDescent="0.25">
      <c r="A26" s="430"/>
      <c r="B26" s="314" t="s">
        <v>288</v>
      </c>
      <c r="C26" s="258" t="s">
        <v>287</v>
      </c>
      <c r="D26" s="259">
        <f>152*1</f>
        <v>152</v>
      </c>
      <c r="E26" s="259"/>
      <c r="F26" s="260"/>
    </row>
    <row r="27" spans="1:6" x14ac:dyDescent="0.25">
      <c r="A27" s="430"/>
      <c r="B27" s="327"/>
      <c r="C27" s="258" t="s">
        <v>289</v>
      </c>
      <c r="D27" s="259">
        <f>SUM(D25:D26)</f>
        <v>185.3</v>
      </c>
      <c r="E27" s="259"/>
      <c r="F27" s="260">
        <f>D27*E27</f>
        <v>0</v>
      </c>
    </row>
    <row r="28" spans="1:6" ht="51.75" customHeight="1" x14ac:dyDescent="0.25">
      <c r="A28" s="256">
        <v>4</v>
      </c>
      <c r="B28" s="314" t="s">
        <v>290</v>
      </c>
      <c r="C28" s="258" t="s">
        <v>282</v>
      </c>
      <c r="D28" s="259">
        <v>38.99</v>
      </c>
      <c r="E28" s="259"/>
      <c r="F28" s="260">
        <f>D28*E28</f>
        <v>0</v>
      </c>
    </row>
    <row r="29" spans="1:6" ht="69" customHeight="1" x14ac:dyDescent="0.25">
      <c r="A29" s="328">
        <v>6</v>
      </c>
      <c r="B29" s="329" t="s">
        <v>291</v>
      </c>
      <c r="C29" s="330" t="s">
        <v>282</v>
      </c>
      <c r="D29" s="331">
        <v>173.89</v>
      </c>
      <c r="E29" s="331"/>
      <c r="F29" s="332">
        <f>D29*E29</f>
        <v>0</v>
      </c>
    </row>
    <row r="30" spans="1:6" ht="77.25" x14ac:dyDescent="0.25">
      <c r="A30" s="430">
        <v>7</v>
      </c>
      <c r="B30" s="333" t="s">
        <v>292</v>
      </c>
      <c r="C30" s="258"/>
      <c r="D30" s="259"/>
      <c r="E30" s="259"/>
      <c r="F30" s="260"/>
    </row>
    <row r="31" spans="1:6" x14ac:dyDescent="0.25">
      <c r="A31" s="430"/>
      <c r="B31" s="333" t="s">
        <v>293</v>
      </c>
      <c r="C31" s="258" t="s">
        <v>282</v>
      </c>
      <c r="D31" s="259">
        <v>599.63</v>
      </c>
      <c r="E31" s="259"/>
      <c r="F31" s="260"/>
    </row>
    <row r="32" spans="1:6" x14ac:dyDescent="0.25">
      <c r="A32" s="430"/>
      <c r="B32" s="334" t="s">
        <v>294</v>
      </c>
      <c r="C32" s="258"/>
      <c r="D32" s="259"/>
      <c r="E32" s="259"/>
      <c r="F32" s="260"/>
    </row>
    <row r="33" spans="1:6" x14ac:dyDescent="0.25">
      <c r="A33" s="430"/>
      <c r="B33" s="334" t="s">
        <v>295</v>
      </c>
      <c r="C33" s="258" t="s">
        <v>282</v>
      </c>
      <c r="D33" s="259">
        <f>0.15*0.15*3.14*37</f>
        <v>2.6140500000000002</v>
      </c>
      <c r="E33" s="259"/>
      <c r="F33" s="260"/>
    </row>
    <row r="34" spans="1:6" x14ac:dyDescent="0.25">
      <c r="A34" s="430"/>
      <c r="B34" s="334" t="s">
        <v>296</v>
      </c>
      <c r="C34" s="258" t="s">
        <v>282</v>
      </c>
      <c r="D34" s="259">
        <f>0.2*0.2*3.14*152</f>
        <v>19.091200000000004</v>
      </c>
      <c r="E34" s="259"/>
      <c r="F34" s="260"/>
    </row>
    <row r="35" spans="1:6" x14ac:dyDescent="0.25">
      <c r="A35" s="430"/>
      <c r="B35" s="334" t="s">
        <v>297</v>
      </c>
      <c r="C35" s="258" t="s">
        <v>282</v>
      </c>
      <c r="D35" s="259">
        <f>0.5*0.5*3.14*2*5</f>
        <v>7.8500000000000005</v>
      </c>
      <c r="E35" s="259"/>
      <c r="F35" s="260"/>
    </row>
    <row r="36" spans="1:6" x14ac:dyDescent="0.25">
      <c r="A36" s="430"/>
      <c r="B36" s="334" t="s">
        <v>298</v>
      </c>
      <c r="C36" s="258" t="s">
        <v>282</v>
      </c>
      <c r="D36" s="259">
        <f>D28</f>
        <v>38.99</v>
      </c>
      <c r="E36" s="259"/>
      <c r="F36" s="260"/>
    </row>
    <row r="37" spans="1:6" x14ac:dyDescent="0.25">
      <c r="A37" s="430"/>
      <c r="B37" s="334" t="s">
        <v>299</v>
      </c>
      <c r="C37" s="258" t="s">
        <v>282</v>
      </c>
      <c r="D37" s="259">
        <f>D29</f>
        <v>173.89</v>
      </c>
      <c r="E37" s="259"/>
      <c r="F37" s="260"/>
    </row>
    <row r="38" spans="1:6" x14ac:dyDescent="0.25">
      <c r="A38" s="430"/>
      <c r="B38" s="335" t="s">
        <v>300</v>
      </c>
      <c r="C38" s="258" t="s">
        <v>282</v>
      </c>
      <c r="D38" s="259">
        <v>148.62</v>
      </c>
      <c r="E38" s="259"/>
      <c r="F38" s="260"/>
    </row>
    <row r="39" spans="1:6" x14ac:dyDescent="0.25">
      <c r="A39" s="430"/>
      <c r="B39" s="333" t="s">
        <v>301</v>
      </c>
      <c r="C39" s="258" t="s">
        <v>282</v>
      </c>
      <c r="D39" s="259">
        <f>SUM(D33:D38)</f>
        <v>391.05525</v>
      </c>
      <c r="E39" s="259"/>
      <c r="F39" s="260"/>
    </row>
    <row r="40" spans="1:6" x14ac:dyDescent="0.25">
      <c r="A40" s="430"/>
      <c r="B40" s="333" t="s">
        <v>302</v>
      </c>
      <c r="C40" s="258" t="s">
        <v>282</v>
      </c>
      <c r="D40" s="259">
        <f>D31-D39</f>
        <v>208.57474999999999</v>
      </c>
      <c r="E40" s="259"/>
      <c r="F40" s="260"/>
    </row>
    <row r="41" spans="1:6" x14ac:dyDescent="0.25">
      <c r="A41" s="430"/>
      <c r="B41" s="333" t="s">
        <v>303</v>
      </c>
      <c r="C41" s="258" t="s">
        <v>282</v>
      </c>
      <c r="D41" s="259">
        <f>(D31-D39)*0.2</f>
        <v>41.714950000000002</v>
      </c>
      <c r="E41" s="259"/>
      <c r="F41" s="260">
        <f t="shared" ref="F41:F68" si="0">D41*E41</f>
        <v>0</v>
      </c>
    </row>
    <row r="42" spans="1:6" x14ac:dyDescent="0.25">
      <c r="A42" s="430"/>
      <c r="B42" s="333" t="s">
        <v>304</v>
      </c>
      <c r="C42" s="258" t="s">
        <v>282</v>
      </c>
      <c r="D42" s="259">
        <f>(D31-D39)*0.8</f>
        <v>166.85980000000001</v>
      </c>
      <c r="E42" s="259"/>
      <c r="F42" s="260">
        <f t="shared" si="0"/>
        <v>0</v>
      </c>
    </row>
    <row r="43" spans="1:6" ht="25.5" x14ac:dyDescent="0.25">
      <c r="A43" s="336">
        <v>8</v>
      </c>
      <c r="B43" s="314" t="s">
        <v>305</v>
      </c>
      <c r="C43" s="258" t="s">
        <v>282</v>
      </c>
      <c r="D43" s="259">
        <v>189</v>
      </c>
      <c r="E43" s="259"/>
      <c r="F43" s="260">
        <f>D43*E43</f>
        <v>0</v>
      </c>
    </row>
    <row r="44" spans="1:6" ht="77.25" thickBot="1" x14ac:dyDescent="0.3">
      <c r="A44" s="256">
        <v>9</v>
      </c>
      <c r="B44" s="314" t="s">
        <v>306</v>
      </c>
      <c r="C44" s="258" t="s">
        <v>282</v>
      </c>
      <c r="D44" s="264">
        <v>62</v>
      </c>
      <c r="E44" s="259"/>
      <c r="F44" s="260">
        <f t="shared" si="0"/>
        <v>0</v>
      </c>
    </row>
    <row r="45" spans="1:6" ht="14.25" customHeight="1" thickBot="1" x14ac:dyDescent="0.3">
      <c r="A45" s="337"/>
      <c r="B45" s="317" t="s">
        <v>31</v>
      </c>
      <c r="C45" s="318"/>
      <c r="D45" s="304"/>
      <c r="E45" s="304"/>
      <c r="F45" s="320">
        <f>SUM(F20:F44)</f>
        <v>0</v>
      </c>
    </row>
    <row r="46" spans="1:6" ht="13.5" customHeight="1" thickBot="1" x14ac:dyDescent="0.3">
      <c r="A46" s="307"/>
      <c r="B46" s="322"/>
      <c r="C46" s="309"/>
      <c r="D46" s="310"/>
      <c r="E46" s="310"/>
      <c r="F46" s="324"/>
    </row>
    <row r="47" spans="1:6" ht="16.5" customHeight="1" thickBot="1" x14ac:dyDescent="0.3">
      <c r="A47" s="422" t="s">
        <v>307</v>
      </c>
      <c r="B47" s="423"/>
      <c r="C47" s="423"/>
      <c r="D47" s="423"/>
      <c r="E47" s="423"/>
      <c r="F47" s="431"/>
    </row>
    <row r="48" spans="1:6" ht="67.5" customHeight="1" x14ac:dyDescent="0.25">
      <c r="A48" s="430">
        <v>1</v>
      </c>
      <c r="B48" s="314" t="s">
        <v>376</v>
      </c>
      <c r="C48" s="439" t="s">
        <v>374</v>
      </c>
      <c r="D48" s="440"/>
      <c r="E48" s="440"/>
      <c r="F48" s="441"/>
    </row>
    <row r="49" spans="1:6" x14ac:dyDescent="0.25">
      <c r="A49" s="430"/>
      <c r="B49" s="338" t="s">
        <v>308</v>
      </c>
      <c r="C49" s="258" t="s">
        <v>275</v>
      </c>
      <c r="D49" s="259">
        <v>37</v>
      </c>
      <c r="E49" s="259"/>
      <c r="F49" s="260">
        <f t="shared" si="0"/>
        <v>0</v>
      </c>
    </row>
    <row r="50" spans="1:6" x14ac:dyDescent="0.25">
      <c r="A50" s="430"/>
      <c r="B50" s="338" t="s">
        <v>309</v>
      </c>
      <c r="C50" s="258" t="s">
        <v>275</v>
      </c>
      <c r="D50" s="259">
        <v>152</v>
      </c>
      <c r="E50" s="264"/>
      <c r="F50" s="260">
        <f t="shared" si="0"/>
        <v>0</v>
      </c>
    </row>
    <row r="51" spans="1:6" ht="144" customHeight="1" x14ac:dyDescent="0.25">
      <c r="A51" s="430">
        <v>2</v>
      </c>
      <c r="B51" s="339" t="s">
        <v>310</v>
      </c>
      <c r="C51" s="439" t="s">
        <v>374</v>
      </c>
      <c r="D51" s="440"/>
      <c r="E51" s="440"/>
      <c r="F51" s="441"/>
    </row>
    <row r="52" spans="1:6" x14ac:dyDescent="0.25">
      <c r="A52" s="430"/>
      <c r="B52" s="340" t="s">
        <v>311</v>
      </c>
      <c r="C52" s="258" t="s">
        <v>17</v>
      </c>
      <c r="D52" s="259">
        <v>1</v>
      </c>
      <c r="E52" s="259"/>
      <c r="F52" s="260">
        <f t="shared" si="0"/>
        <v>0</v>
      </c>
    </row>
    <row r="53" spans="1:6" ht="144.75" customHeight="1" x14ac:dyDescent="0.25">
      <c r="A53" s="430">
        <v>3</v>
      </c>
      <c r="B53" s="339" t="s">
        <v>312</v>
      </c>
      <c r="C53" s="258"/>
      <c r="D53" s="259"/>
      <c r="E53" s="259"/>
      <c r="F53" s="260"/>
    </row>
    <row r="54" spans="1:6" x14ac:dyDescent="0.25">
      <c r="A54" s="430"/>
      <c r="B54" s="340" t="s">
        <v>311</v>
      </c>
      <c r="C54" s="258" t="s">
        <v>17</v>
      </c>
      <c r="D54" s="259">
        <v>1</v>
      </c>
      <c r="E54" s="264"/>
      <c r="F54" s="260">
        <f t="shared" si="0"/>
        <v>0</v>
      </c>
    </row>
    <row r="55" spans="1:6" ht="146.25" customHeight="1" x14ac:dyDescent="0.25">
      <c r="A55" s="430">
        <v>4</v>
      </c>
      <c r="B55" s="339" t="s">
        <v>313</v>
      </c>
      <c r="C55" s="258"/>
      <c r="D55" s="259"/>
      <c r="E55" s="259"/>
      <c r="F55" s="260"/>
    </row>
    <row r="56" spans="1:6" x14ac:dyDescent="0.25">
      <c r="A56" s="430"/>
      <c r="B56" s="341" t="s">
        <v>311</v>
      </c>
      <c r="C56" s="258" t="s">
        <v>17</v>
      </c>
      <c r="D56" s="259">
        <v>3</v>
      </c>
      <c r="E56" s="264"/>
      <c r="F56" s="260">
        <f t="shared" si="0"/>
        <v>0</v>
      </c>
    </row>
    <row r="57" spans="1:6" ht="53.25" customHeight="1" x14ac:dyDescent="0.25">
      <c r="A57" s="256">
        <v>5</v>
      </c>
      <c r="B57" s="314" t="s">
        <v>314</v>
      </c>
      <c r="C57" s="258" t="s">
        <v>17</v>
      </c>
      <c r="D57" s="259">
        <v>2</v>
      </c>
      <c r="E57" s="264"/>
      <c r="F57" s="260">
        <f t="shared" si="0"/>
        <v>0</v>
      </c>
    </row>
    <row r="58" spans="1:6" ht="54" customHeight="1" x14ac:dyDescent="0.25">
      <c r="A58" s="256">
        <v>6</v>
      </c>
      <c r="B58" s="314" t="s">
        <v>315</v>
      </c>
      <c r="C58" s="258" t="s">
        <v>17</v>
      </c>
      <c r="D58" s="259">
        <v>1</v>
      </c>
      <c r="E58" s="264"/>
      <c r="F58" s="260">
        <f t="shared" si="0"/>
        <v>0</v>
      </c>
    </row>
    <row r="59" spans="1:6" ht="66.75" x14ac:dyDescent="0.25">
      <c r="A59" s="256">
        <v>7</v>
      </c>
      <c r="B59" s="314" t="s">
        <v>316</v>
      </c>
      <c r="C59" s="263" t="s">
        <v>17</v>
      </c>
      <c r="D59" s="264">
        <v>9</v>
      </c>
      <c r="E59" s="264"/>
      <c r="F59" s="265">
        <f t="shared" si="0"/>
        <v>0</v>
      </c>
    </row>
    <row r="60" spans="1:6" ht="38.25" x14ac:dyDescent="0.25">
      <c r="A60" s="256">
        <v>8</v>
      </c>
      <c r="B60" s="315" t="s">
        <v>317</v>
      </c>
      <c r="C60" s="258" t="s">
        <v>17</v>
      </c>
      <c r="D60" s="259">
        <v>1</v>
      </c>
      <c r="E60" s="264"/>
      <c r="F60" s="260">
        <f t="shared" si="0"/>
        <v>0</v>
      </c>
    </row>
    <row r="61" spans="1:6" ht="63.75" x14ac:dyDescent="0.25">
      <c r="A61" s="256">
        <v>9</v>
      </c>
      <c r="B61" s="315" t="s">
        <v>318</v>
      </c>
      <c r="C61" s="258" t="s">
        <v>17</v>
      </c>
      <c r="D61" s="259">
        <v>3</v>
      </c>
      <c r="E61" s="264"/>
      <c r="F61" s="260">
        <f t="shared" si="0"/>
        <v>0</v>
      </c>
    </row>
    <row r="62" spans="1:6" ht="63.75" x14ac:dyDescent="0.25">
      <c r="A62" s="256">
        <v>10</v>
      </c>
      <c r="B62" s="342" t="s">
        <v>319</v>
      </c>
      <c r="C62" s="258" t="s">
        <v>17</v>
      </c>
      <c r="D62" s="259">
        <v>1</v>
      </c>
      <c r="E62" s="264"/>
      <c r="F62" s="260">
        <f t="shared" si="0"/>
        <v>0</v>
      </c>
    </row>
    <row r="63" spans="1:6" ht="89.25" x14ac:dyDescent="0.25">
      <c r="A63" s="256">
        <v>11</v>
      </c>
      <c r="B63" s="315" t="s">
        <v>320</v>
      </c>
      <c r="C63" s="258" t="s">
        <v>17</v>
      </c>
      <c r="D63" s="259">
        <v>1</v>
      </c>
      <c r="E63" s="264"/>
      <c r="F63" s="260">
        <f t="shared" si="0"/>
        <v>0</v>
      </c>
    </row>
    <row r="64" spans="1:6" ht="25.5" x14ac:dyDescent="0.25">
      <c r="A64" s="256">
        <v>12</v>
      </c>
      <c r="B64" s="314" t="s">
        <v>321</v>
      </c>
      <c r="C64" s="258" t="s">
        <v>275</v>
      </c>
      <c r="D64" s="259">
        <v>189</v>
      </c>
      <c r="E64" s="259"/>
      <c r="F64" s="260">
        <f t="shared" si="0"/>
        <v>0</v>
      </c>
    </row>
    <row r="65" spans="1:6" ht="25.5" x14ac:dyDescent="0.25">
      <c r="A65" s="424">
        <v>13</v>
      </c>
      <c r="B65" s="314" t="s">
        <v>322</v>
      </c>
      <c r="C65" s="258"/>
      <c r="D65" s="259"/>
      <c r="E65" s="259"/>
      <c r="F65" s="260"/>
    </row>
    <row r="66" spans="1:6" x14ac:dyDescent="0.25">
      <c r="A66" s="425"/>
      <c r="B66" s="343" t="s">
        <v>323</v>
      </c>
      <c r="C66" s="258" t="s">
        <v>275</v>
      </c>
      <c r="D66" s="259">
        <v>37</v>
      </c>
      <c r="E66" s="259"/>
      <c r="F66" s="260">
        <f t="shared" si="0"/>
        <v>0</v>
      </c>
    </row>
    <row r="67" spans="1:6" x14ac:dyDescent="0.25">
      <c r="A67" s="426"/>
      <c r="B67" s="343" t="s">
        <v>324</v>
      </c>
      <c r="C67" s="258" t="s">
        <v>275</v>
      </c>
      <c r="D67" s="259">
        <v>152</v>
      </c>
      <c r="E67" s="259"/>
      <c r="F67" s="260">
        <f t="shared" si="0"/>
        <v>0</v>
      </c>
    </row>
    <row r="68" spans="1:6" ht="39" thickBot="1" x14ac:dyDescent="0.3">
      <c r="A68" s="256">
        <v>14</v>
      </c>
      <c r="B68" s="342" t="s">
        <v>325</v>
      </c>
      <c r="C68" s="258" t="s">
        <v>275</v>
      </c>
      <c r="D68" s="259">
        <v>189</v>
      </c>
      <c r="E68" s="259"/>
      <c r="F68" s="260">
        <f t="shared" si="0"/>
        <v>0</v>
      </c>
    </row>
    <row r="69" spans="1:6" ht="15.75" thickBot="1" x14ac:dyDescent="0.3">
      <c r="A69" s="337"/>
      <c r="B69" s="317" t="s">
        <v>326</v>
      </c>
      <c r="C69" s="318"/>
      <c r="D69" s="304"/>
      <c r="E69" s="304"/>
      <c r="F69" s="320">
        <f>SUM(F48:F68)</f>
        <v>0</v>
      </c>
    </row>
    <row r="70" spans="1:6" ht="16.5" customHeight="1" thickBot="1" x14ac:dyDescent="0.3">
      <c r="A70" s="307"/>
      <c r="B70" s="322"/>
      <c r="C70" s="309"/>
      <c r="D70" s="310"/>
      <c r="E70" s="310"/>
      <c r="F70" s="324"/>
    </row>
    <row r="71" spans="1:6" ht="13.5" customHeight="1" thickBot="1" x14ac:dyDescent="0.3">
      <c r="A71" s="422" t="s">
        <v>327</v>
      </c>
      <c r="B71" s="423"/>
      <c r="C71" s="423"/>
      <c r="D71" s="423"/>
      <c r="E71" s="423"/>
      <c r="F71" s="431"/>
    </row>
    <row r="72" spans="1:6" ht="16.5" customHeight="1" x14ac:dyDescent="0.25">
      <c r="A72" s="344">
        <v>1</v>
      </c>
      <c r="B72" s="345" t="s">
        <v>328</v>
      </c>
      <c r="C72" s="253" t="s">
        <v>275</v>
      </c>
      <c r="D72" s="254">
        <v>3</v>
      </c>
      <c r="E72" s="254"/>
      <c r="F72" s="255">
        <f>D72*E72</f>
        <v>0</v>
      </c>
    </row>
    <row r="73" spans="1:6" ht="30.75" customHeight="1" x14ac:dyDescent="0.25">
      <c r="A73" s="256">
        <v>2</v>
      </c>
      <c r="B73" s="329" t="s">
        <v>276</v>
      </c>
      <c r="C73" s="330" t="s">
        <v>17</v>
      </c>
      <c r="D73" s="259">
        <v>2</v>
      </c>
      <c r="E73" s="259"/>
      <c r="F73" s="260">
        <f>D73*E73</f>
        <v>0</v>
      </c>
    </row>
    <row r="74" spans="1:6" ht="54" customHeight="1" x14ac:dyDescent="0.25">
      <c r="A74" s="346">
        <v>3</v>
      </c>
      <c r="B74" s="329" t="s">
        <v>329</v>
      </c>
      <c r="C74" s="330" t="s">
        <v>17</v>
      </c>
      <c r="D74" s="259">
        <v>3</v>
      </c>
      <c r="E74" s="259"/>
      <c r="F74" s="260">
        <f t="shared" ref="F74:F84" si="1">D74*E74</f>
        <v>0</v>
      </c>
    </row>
    <row r="75" spans="1:6" ht="41.25" customHeight="1" x14ac:dyDescent="0.25">
      <c r="A75" s="433">
        <v>4</v>
      </c>
      <c r="B75" s="347" t="s">
        <v>330</v>
      </c>
      <c r="C75" s="258"/>
      <c r="D75" s="259"/>
      <c r="E75" s="259"/>
      <c r="F75" s="260">
        <f t="shared" si="1"/>
        <v>0</v>
      </c>
    </row>
    <row r="76" spans="1:6" x14ac:dyDescent="0.25">
      <c r="A76" s="434"/>
      <c r="B76" s="348" t="s">
        <v>331</v>
      </c>
      <c r="C76" s="258" t="s">
        <v>282</v>
      </c>
      <c r="D76" s="259">
        <f>3*3.4</f>
        <v>10.199999999999999</v>
      </c>
      <c r="E76" s="259"/>
      <c r="F76" s="260">
        <f t="shared" si="1"/>
        <v>0</v>
      </c>
    </row>
    <row r="77" spans="1:6" x14ac:dyDescent="0.25">
      <c r="A77" s="434"/>
      <c r="B77" s="347" t="s">
        <v>332</v>
      </c>
      <c r="C77" s="258" t="s">
        <v>282</v>
      </c>
      <c r="D77" s="259">
        <f>D76*0.85</f>
        <v>8.67</v>
      </c>
      <c r="E77" s="259"/>
      <c r="F77" s="260">
        <f t="shared" si="1"/>
        <v>0</v>
      </c>
    </row>
    <row r="78" spans="1:6" x14ac:dyDescent="0.25">
      <c r="A78" s="435"/>
      <c r="B78" s="348" t="s">
        <v>333</v>
      </c>
      <c r="C78" s="258" t="s">
        <v>282</v>
      </c>
      <c r="D78" s="259">
        <f>D76*0.15</f>
        <v>1.5299999999999998</v>
      </c>
      <c r="E78" s="259"/>
      <c r="F78" s="260">
        <f t="shared" si="1"/>
        <v>0</v>
      </c>
    </row>
    <row r="79" spans="1:6" ht="38.25" x14ac:dyDescent="0.25">
      <c r="A79" s="349">
        <v>5</v>
      </c>
      <c r="B79" s="350" t="s">
        <v>334</v>
      </c>
      <c r="C79" s="258" t="s">
        <v>282</v>
      </c>
      <c r="D79" s="264">
        <v>8</v>
      </c>
      <c r="E79" s="259"/>
      <c r="F79" s="260">
        <f t="shared" si="1"/>
        <v>0</v>
      </c>
    </row>
    <row r="80" spans="1:6" ht="27" customHeight="1" x14ac:dyDescent="0.25">
      <c r="A80" s="349">
        <v>6</v>
      </c>
      <c r="B80" s="347" t="s">
        <v>285</v>
      </c>
      <c r="C80" s="258" t="s">
        <v>289</v>
      </c>
      <c r="D80" s="259">
        <v>9.9</v>
      </c>
      <c r="E80" s="259"/>
      <c r="F80" s="260">
        <f t="shared" si="1"/>
        <v>0</v>
      </c>
    </row>
    <row r="81" spans="1:8" ht="38.25" x14ac:dyDescent="0.25">
      <c r="A81" s="349">
        <v>7</v>
      </c>
      <c r="B81" s="347" t="s">
        <v>335</v>
      </c>
      <c r="C81" s="258" t="s">
        <v>275</v>
      </c>
      <c r="D81" s="259">
        <v>15</v>
      </c>
      <c r="E81" s="259"/>
      <c r="F81" s="260">
        <f t="shared" si="1"/>
        <v>0</v>
      </c>
    </row>
    <row r="82" spans="1:8" ht="51" x14ac:dyDescent="0.25">
      <c r="A82" s="351">
        <v>8</v>
      </c>
      <c r="B82" s="352" t="s">
        <v>336</v>
      </c>
      <c r="C82" s="258" t="s">
        <v>17</v>
      </c>
      <c r="D82" s="259">
        <v>3</v>
      </c>
      <c r="E82" s="259"/>
      <c r="F82" s="260">
        <f t="shared" si="1"/>
        <v>0</v>
      </c>
    </row>
    <row r="83" spans="1:8" x14ac:dyDescent="0.25">
      <c r="A83" s="351">
        <v>9</v>
      </c>
      <c r="B83" s="347" t="s">
        <v>337</v>
      </c>
      <c r="C83" s="258" t="s">
        <v>275</v>
      </c>
      <c r="D83" s="259">
        <v>15</v>
      </c>
      <c r="E83" s="259"/>
      <c r="F83" s="260">
        <f t="shared" si="1"/>
        <v>0</v>
      </c>
    </row>
    <row r="84" spans="1:8" ht="15" customHeight="1" x14ac:dyDescent="0.25">
      <c r="A84" s="353">
        <v>11</v>
      </c>
      <c r="B84" s="354" t="s">
        <v>338</v>
      </c>
      <c r="C84" s="355" t="s">
        <v>339</v>
      </c>
      <c r="D84" s="356">
        <v>3</v>
      </c>
      <c r="E84" s="356"/>
      <c r="F84" s="260">
        <f t="shared" si="1"/>
        <v>0</v>
      </c>
    </row>
    <row r="85" spans="1:8" ht="42.75" customHeight="1" thickBot="1" x14ac:dyDescent="0.3">
      <c r="A85" s="357">
        <v>12</v>
      </c>
      <c r="B85" s="358" t="s">
        <v>340</v>
      </c>
      <c r="C85" s="359"/>
      <c r="D85" s="360"/>
      <c r="E85" s="360"/>
      <c r="F85" s="361">
        <f>SUM(F72:F84)*0.05</f>
        <v>0</v>
      </c>
    </row>
    <row r="86" spans="1:8" ht="15.75" thickBot="1" x14ac:dyDescent="0.3">
      <c r="A86" s="362"/>
      <c r="B86" s="363" t="s">
        <v>341</v>
      </c>
      <c r="C86" s="363"/>
      <c r="D86" s="363"/>
      <c r="E86" s="364"/>
      <c r="F86" s="306">
        <f>SUM(F72:F85)</f>
        <v>0</v>
      </c>
      <c r="H86" s="365"/>
    </row>
    <row r="87" spans="1:8" ht="16.5" customHeight="1" x14ac:dyDescent="0.25">
      <c r="A87" s="366"/>
      <c r="B87" s="367"/>
      <c r="C87" s="368"/>
      <c r="D87" s="369"/>
      <c r="E87" s="369"/>
      <c r="F87" s="369"/>
    </row>
  </sheetData>
  <mergeCells count="16">
    <mergeCell ref="A71:F71"/>
    <mergeCell ref="A75:A78"/>
    <mergeCell ref="A47:F47"/>
    <mergeCell ref="A48:A50"/>
    <mergeCell ref="A51:A52"/>
    <mergeCell ref="A53:A54"/>
    <mergeCell ref="A55:A56"/>
    <mergeCell ref="A65:A67"/>
    <mergeCell ref="C48:F48"/>
    <mergeCell ref="C51:F51"/>
    <mergeCell ref="A30:A42"/>
    <mergeCell ref="A11:F11"/>
    <mergeCell ref="A19:F19"/>
    <mergeCell ref="A20:A21"/>
    <mergeCell ref="A22:A23"/>
    <mergeCell ref="A24:A27"/>
  </mergeCells>
  <pageMargins left="0.70866141732283472" right="0.70866141732283472" top="0.74803149606299213" bottom="0.74803149606299213" header="0.31496062992125984" footer="0.31496062992125984"/>
  <pageSetup paperSize="9" scale="82" fitToHeight="0" orientation="portrait" r:id="rId1"/>
  <headerFooter>
    <oddFooter>&amp;RKanal K1 -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27</vt:i4>
      </vt:variant>
    </vt:vector>
  </HeadingPairs>
  <TitlesOfParts>
    <vt:vector size="43" baseType="lpstr">
      <vt:lpstr>Skupaj rekapitukacija</vt:lpstr>
      <vt:lpstr>Rekapitukacija vodovod</vt:lpstr>
      <vt:lpstr>Splošni stroški VO</vt:lpstr>
      <vt:lpstr>Vodovod</vt:lpstr>
      <vt:lpstr>Vodovod-priključki</vt:lpstr>
      <vt:lpstr>Vodovod-provizorij</vt:lpstr>
      <vt:lpstr>Rekapitukacija kanalizacija</vt:lpstr>
      <vt:lpstr>Splošni stroški KA</vt:lpstr>
      <vt:lpstr>Kanal K1</vt:lpstr>
      <vt:lpstr>Kanal K2</vt:lpstr>
      <vt:lpstr>Kanal K3</vt:lpstr>
      <vt:lpstr>Kanal K4</vt:lpstr>
      <vt:lpstr>Kanal K5</vt:lpstr>
      <vt:lpstr>Kanal K6</vt:lpstr>
      <vt:lpstr>Kanal K7</vt:lpstr>
      <vt:lpstr>Kanal K8</vt:lpstr>
      <vt:lpstr>'Kanal K1'!Področje_tiskanja</vt:lpstr>
      <vt:lpstr>'Kanal K2'!Področje_tiskanja</vt:lpstr>
      <vt:lpstr>'Kanal K3'!Področje_tiskanja</vt:lpstr>
      <vt:lpstr>'Kanal K4'!Področje_tiskanja</vt:lpstr>
      <vt:lpstr>'Kanal K5'!Področje_tiskanja</vt:lpstr>
      <vt:lpstr>'Kanal K6'!Področje_tiskanja</vt:lpstr>
      <vt:lpstr>'Kanal K7'!Področje_tiskanja</vt:lpstr>
      <vt:lpstr>'Kanal K8'!Področje_tiskanja</vt:lpstr>
      <vt:lpstr>'Rekapitukacija kanalizacija'!Področje_tiskanja</vt:lpstr>
      <vt:lpstr>'Skupaj rekapitukacija'!Področje_tiskanja</vt:lpstr>
      <vt:lpstr>'Splošni stroški KA'!Področje_tiskanja</vt:lpstr>
      <vt:lpstr>'Splošni stroški VO'!Področje_tiskanja</vt:lpstr>
      <vt:lpstr>Vodovod!Področje_tiskanja</vt:lpstr>
      <vt:lpstr>'Vodovod-priključki'!Področje_tiskanja</vt:lpstr>
      <vt:lpstr>'Vodovod-provizorij'!Področje_tiskanja</vt:lpstr>
      <vt:lpstr>'Kanal K1'!Tiskanje_naslovov</vt:lpstr>
      <vt:lpstr>'Kanal K2'!Tiskanje_naslovov</vt:lpstr>
      <vt:lpstr>'Kanal K3'!Tiskanje_naslovov</vt:lpstr>
      <vt:lpstr>'Kanal K4'!Tiskanje_naslovov</vt:lpstr>
      <vt:lpstr>'Kanal K5'!Tiskanje_naslovov</vt:lpstr>
      <vt:lpstr>'Kanal K6'!Tiskanje_naslovov</vt:lpstr>
      <vt:lpstr>'Kanal K7'!Tiskanje_naslovov</vt:lpstr>
      <vt:lpstr>'Kanal K8'!Tiskanje_naslovov</vt:lpstr>
      <vt:lpstr>'Splošni stroški VO'!Tiskanje_naslovov</vt:lpstr>
      <vt:lpstr>Vodovod!Tiskanje_naslovov</vt:lpstr>
      <vt:lpstr>'Vodovod-priključki'!Tiskanje_naslovov</vt:lpstr>
      <vt:lpstr>'Vodovod-provizorij'!Tiskanje_naslovov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2015-05-14T10:38:37Z</dcterms:created>
  <dcterms:modified xsi:type="dcterms:W3CDTF">2020-10-22T06:57:07Z</dcterms:modified>
</cp:coreProperties>
</file>