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D_javna_narocila\popisi za razpis\Pustovrhova_E31712_F31712\"/>
    </mc:Choice>
  </mc:AlternateContent>
  <bookViews>
    <workbookView xWindow="0" yWindow="0" windowWidth="28800" windowHeight="11700"/>
  </bookViews>
  <sheets>
    <sheet name="REKAPITULACIJA" sheetId="1" r:id="rId1"/>
    <sheet name="REK-VO+HP" sheetId="2" r:id="rId2"/>
    <sheet name="VO" sheetId="3" r:id="rId3"/>
    <sheet name="HP" sheetId="4" r:id="rId4"/>
    <sheet name="KA-K1" sheetId="8" r:id="rId5"/>
    <sheet name="Zakoličba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skA1" localSheetId="4">#REF!</definedName>
    <definedName name="_________skA1">#REF!</definedName>
    <definedName name="_________skA2" localSheetId="4">#REF!</definedName>
    <definedName name="_________skA2">#REF!</definedName>
    <definedName name="_________skA22" localSheetId="4">#REF!</definedName>
    <definedName name="_________skA22">#REF!</definedName>
    <definedName name="_________skA3" localSheetId="4">#REF!</definedName>
    <definedName name="_________skA3">#REF!</definedName>
    <definedName name="_________skA4" localSheetId="4">#REF!</definedName>
    <definedName name="_________skA4">#REF!</definedName>
    <definedName name="_________skA5" localSheetId="4">#REF!</definedName>
    <definedName name="_________skA5">#REF!</definedName>
    <definedName name="_________skA6" localSheetId="4">#REF!</definedName>
    <definedName name="_________skA6">#REF!</definedName>
    <definedName name="_________skA7" localSheetId="4">#REF!</definedName>
    <definedName name="_________skA7">#REF!</definedName>
    <definedName name="_________skB1" localSheetId="4">#REF!</definedName>
    <definedName name="_________skB1">#REF!</definedName>
    <definedName name="_________skB2" localSheetId="4">#REF!</definedName>
    <definedName name="_________skB2">#REF!</definedName>
    <definedName name="_________skB3" localSheetId="4">#REF!</definedName>
    <definedName name="_________skB3">#REF!</definedName>
    <definedName name="_________skB4" localSheetId="4">#REF!</definedName>
    <definedName name="_________skB4">#REF!</definedName>
    <definedName name="_________skB5" localSheetId="4">#REF!</definedName>
    <definedName name="_________skB5">#REF!</definedName>
    <definedName name="________skA1" localSheetId="4">#REF!</definedName>
    <definedName name="________skA1">#REF!</definedName>
    <definedName name="________skA2" localSheetId="4">#REF!</definedName>
    <definedName name="________skA2">#REF!</definedName>
    <definedName name="________skA22" localSheetId="4">#REF!</definedName>
    <definedName name="________skA22">#REF!</definedName>
    <definedName name="________skA3" localSheetId="4">#REF!</definedName>
    <definedName name="________skA3">#REF!</definedName>
    <definedName name="________skA4" localSheetId="4">#REF!</definedName>
    <definedName name="________skA4">#REF!</definedName>
    <definedName name="________skA5" localSheetId="4">#REF!</definedName>
    <definedName name="________skA5">#REF!</definedName>
    <definedName name="________skA6" localSheetId="4">#REF!</definedName>
    <definedName name="________skA6">#REF!</definedName>
    <definedName name="________skA7" localSheetId="4">#REF!</definedName>
    <definedName name="________skA7">#REF!</definedName>
    <definedName name="________skB1" localSheetId="4">#REF!</definedName>
    <definedName name="________skB1">#REF!</definedName>
    <definedName name="________skB2" localSheetId="4">#REF!</definedName>
    <definedName name="________skB2">#REF!</definedName>
    <definedName name="________skB3" localSheetId="4">#REF!</definedName>
    <definedName name="________skB3">#REF!</definedName>
    <definedName name="________skB4" localSheetId="4">#REF!</definedName>
    <definedName name="________skB4">#REF!</definedName>
    <definedName name="________skB5" localSheetId="4">#REF!</definedName>
    <definedName name="________skB5">#REF!</definedName>
    <definedName name="_______skA1" localSheetId="4">#REF!</definedName>
    <definedName name="_______skA1">#REF!</definedName>
    <definedName name="_______skA2" localSheetId="4">#REF!</definedName>
    <definedName name="_______skA2">#REF!</definedName>
    <definedName name="_______skA22" localSheetId="4">#REF!</definedName>
    <definedName name="_______skA22">#REF!</definedName>
    <definedName name="_______skA3" localSheetId="4">#REF!</definedName>
    <definedName name="_______skA3">#REF!</definedName>
    <definedName name="_______skA4" localSheetId="4">#REF!</definedName>
    <definedName name="_______skA4">#REF!</definedName>
    <definedName name="_______skA5" localSheetId="4">#REF!</definedName>
    <definedName name="_______skA5">#REF!</definedName>
    <definedName name="_______skA6" localSheetId="4">#REF!</definedName>
    <definedName name="_______skA6">#REF!</definedName>
    <definedName name="_______skA7" localSheetId="4">#REF!</definedName>
    <definedName name="_______skA7">#REF!</definedName>
    <definedName name="_______skB1" localSheetId="4">#REF!</definedName>
    <definedName name="_______skB1">#REF!</definedName>
    <definedName name="_______skB2" localSheetId="4">#REF!</definedName>
    <definedName name="_______skB2">#REF!</definedName>
    <definedName name="_______skB3" localSheetId="4">#REF!</definedName>
    <definedName name="_______skB3">#REF!</definedName>
    <definedName name="_______skB4" localSheetId="4">#REF!</definedName>
    <definedName name="_______skB4">#REF!</definedName>
    <definedName name="_______skB5" localSheetId="4">#REF!</definedName>
    <definedName name="_______skB5">#REF!</definedName>
    <definedName name="______skA1" localSheetId="4">#REF!</definedName>
    <definedName name="______skA1">#REF!</definedName>
    <definedName name="______skA2" localSheetId="4">#REF!</definedName>
    <definedName name="______skA2">#REF!</definedName>
    <definedName name="______skA22" localSheetId="4">#REF!</definedName>
    <definedName name="______skA22">#REF!</definedName>
    <definedName name="______skA3" localSheetId="4">#REF!</definedName>
    <definedName name="______skA3">#REF!</definedName>
    <definedName name="______skA4" localSheetId="4">#REF!</definedName>
    <definedName name="______skA4">#REF!</definedName>
    <definedName name="______skA5" localSheetId="4">#REF!</definedName>
    <definedName name="______skA5">#REF!</definedName>
    <definedName name="______skA6" localSheetId="4">#REF!</definedName>
    <definedName name="______skA6">#REF!</definedName>
    <definedName name="______skA7" localSheetId="4">#REF!</definedName>
    <definedName name="______skA7">#REF!</definedName>
    <definedName name="______skB1" localSheetId="4">#REF!</definedName>
    <definedName name="______skB1">#REF!</definedName>
    <definedName name="______skB2" localSheetId="4">#REF!</definedName>
    <definedName name="______skB2">#REF!</definedName>
    <definedName name="______skB3" localSheetId="4">#REF!</definedName>
    <definedName name="______skB3">#REF!</definedName>
    <definedName name="______skB4" localSheetId="4">#REF!</definedName>
    <definedName name="______skB4">#REF!</definedName>
    <definedName name="______skB5" localSheetId="4">#REF!</definedName>
    <definedName name="______skB5">#REF!</definedName>
    <definedName name="_____skA1" localSheetId="4">#REF!</definedName>
    <definedName name="_____skA1">#REF!</definedName>
    <definedName name="_____skA2" localSheetId="4">#REF!</definedName>
    <definedName name="_____skA2">#REF!</definedName>
    <definedName name="_____skA22" localSheetId="4">#REF!</definedName>
    <definedName name="_____skA22">#REF!</definedName>
    <definedName name="_____skA3" localSheetId="4">#REF!</definedName>
    <definedName name="_____skA3">#REF!</definedName>
    <definedName name="_____skA4" localSheetId="4">#REF!</definedName>
    <definedName name="_____skA4">#REF!</definedName>
    <definedName name="_____skA5" localSheetId="4">#REF!</definedName>
    <definedName name="_____skA5">#REF!</definedName>
    <definedName name="_____skA6" localSheetId="4">#REF!</definedName>
    <definedName name="_____skA6">#REF!</definedName>
    <definedName name="_____skA7" localSheetId="4">#REF!</definedName>
    <definedName name="_____skA7">#REF!</definedName>
    <definedName name="_____skB1" localSheetId="4">#REF!</definedName>
    <definedName name="_____skB1">#REF!</definedName>
    <definedName name="_____skB2" localSheetId="4">#REF!</definedName>
    <definedName name="_____skB2">#REF!</definedName>
    <definedName name="_____skB3" localSheetId="4">#REF!</definedName>
    <definedName name="_____skB3">#REF!</definedName>
    <definedName name="_____skB4" localSheetId="4">#REF!</definedName>
    <definedName name="_____skB4">#REF!</definedName>
    <definedName name="_____skB5" localSheetId="4">#REF!</definedName>
    <definedName name="_____skB5">#REF!</definedName>
    <definedName name="____skA1" localSheetId="4">#REF!</definedName>
    <definedName name="____skA1">#REF!</definedName>
    <definedName name="____skA2" localSheetId="4">#REF!</definedName>
    <definedName name="____skA2">#REF!</definedName>
    <definedName name="____skA22" localSheetId="4">#REF!</definedName>
    <definedName name="____skA22">#REF!</definedName>
    <definedName name="____skA3" localSheetId="4">#REF!</definedName>
    <definedName name="____skA3">#REF!</definedName>
    <definedName name="____skA4" localSheetId="4">#REF!</definedName>
    <definedName name="____skA4">#REF!</definedName>
    <definedName name="____skA5" localSheetId="4">#REF!</definedName>
    <definedName name="____skA5">#REF!</definedName>
    <definedName name="____skA6" localSheetId="4">#REF!</definedName>
    <definedName name="____skA6">#REF!</definedName>
    <definedName name="____skA7" localSheetId="4">#REF!</definedName>
    <definedName name="____skA7">#REF!</definedName>
    <definedName name="____skB1" localSheetId="4">#REF!</definedName>
    <definedName name="____skB1">#REF!</definedName>
    <definedName name="____skB2" localSheetId="4">#REF!</definedName>
    <definedName name="____skB2">#REF!</definedName>
    <definedName name="____skB3" localSheetId="4">#REF!</definedName>
    <definedName name="____skB3">#REF!</definedName>
    <definedName name="____skB4" localSheetId="4">#REF!</definedName>
    <definedName name="____skB4">#REF!</definedName>
    <definedName name="____skB5" localSheetId="4">#REF!</definedName>
    <definedName name="____skB5">#REF!</definedName>
    <definedName name="___skA1" localSheetId="4">#REF!</definedName>
    <definedName name="___skA1">#REF!</definedName>
    <definedName name="___skA2" localSheetId="4">#REF!</definedName>
    <definedName name="___skA2">#REF!</definedName>
    <definedName name="___skA22" localSheetId="4">#REF!</definedName>
    <definedName name="___skA22">#REF!</definedName>
    <definedName name="___skA3" localSheetId="4">#REF!</definedName>
    <definedName name="___skA3">#REF!</definedName>
    <definedName name="___skA4" localSheetId="4">#REF!</definedName>
    <definedName name="___skA4">#REF!</definedName>
    <definedName name="___skA5" localSheetId="4">#REF!</definedName>
    <definedName name="___skA5">#REF!</definedName>
    <definedName name="___skA6" localSheetId="4">#REF!</definedName>
    <definedName name="___skA6">#REF!</definedName>
    <definedName name="___skA7" localSheetId="4">#REF!</definedName>
    <definedName name="___skA7">#REF!</definedName>
    <definedName name="___skB1" localSheetId="4">#REF!</definedName>
    <definedName name="___skB1">#REF!</definedName>
    <definedName name="___skB2" localSheetId="4">#REF!</definedName>
    <definedName name="___skB2">#REF!</definedName>
    <definedName name="___skB3" localSheetId="4">#REF!</definedName>
    <definedName name="___skB3">#REF!</definedName>
    <definedName name="___skB4" localSheetId="4">#REF!</definedName>
    <definedName name="___skB4">#REF!</definedName>
    <definedName name="___skB5" localSheetId="4">#REF!</definedName>
    <definedName name="___skB5">#REF!</definedName>
    <definedName name="__skA1" localSheetId="4">#REF!</definedName>
    <definedName name="__skA1">#REF!</definedName>
    <definedName name="__skA2" localSheetId="4">#REF!</definedName>
    <definedName name="__skA2">#REF!</definedName>
    <definedName name="__skA22" localSheetId="4">#REF!</definedName>
    <definedName name="__skA22">#REF!</definedName>
    <definedName name="__skA3" localSheetId="4">#REF!</definedName>
    <definedName name="__skA3">#REF!</definedName>
    <definedName name="__skA4" localSheetId="4">#REF!</definedName>
    <definedName name="__skA4">#REF!</definedName>
    <definedName name="__skA5" localSheetId="4">#REF!</definedName>
    <definedName name="__skA5">#REF!</definedName>
    <definedName name="__skA6" localSheetId="4">#REF!</definedName>
    <definedName name="__skA6">#REF!</definedName>
    <definedName name="__skA7" localSheetId="4">#REF!</definedName>
    <definedName name="__skA7">#REF!</definedName>
    <definedName name="__skB1" localSheetId="4">#REF!</definedName>
    <definedName name="__skB1">#REF!</definedName>
    <definedName name="__skB2" localSheetId="4">#REF!</definedName>
    <definedName name="__skB2">#REF!</definedName>
    <definedName name="__skB3" localSheetId="4">#REF!</definedName>
    <definedName name="__skB3">#REF!</definedName>
    <definedName name="__skB4" localSheetId="4">#REF!</definedName>
    <definedName name="__skB4">#REF!</definedName>
    <definedName name="__skB5" localSheetId="4">#REF!</definedName>
    <definedName name="__skB5">#REF!</definedName>
    <definedName name="_skA1" localSheetId="4">#REF!</definedName>
    <definedName name="_skA1">#REF!</definedName>
    <definedName name="_skA2" localSheetId="4">#REF!</definedName>
    <definedName name="_skA2">#REF!</definedName>
    <definedName name="_skA22" localSheetId="4">#REF!</definedName>
    <definedName name="_skA22">#REF!</definedName>
    <definedName name="_skA3" localSheetId="4">#REF!</definedName>
    <definedName name="_skA3">#REF!</definedName>
    <definedName name="_skA4" localSheetId="4">#REF!</definedName>
    <definedName name="_skA4">#REF!</definedName>
    <definedName name="_skA5" localSheetId="4">#REF!</definedName>
    <definedName name="_skA5">#REF!</definedName>
    <definedName name="_skA6" localSheetId="4">#REF!</definedName>
    <definedName name="_skA6">#REF!</definedName>
    <definedName name="_skA7" localSheetId="4">#REF!</definedName>
    <definedName name="_skA7">#REF!</definedName>
    <definedName name="_skB1" localSheetId="4">#REF!</definedName>
    <definedName name="_skB1">#REF!</definedName>
    <definedName name="_skB2" localSheetId="4">#REF!</definedName>
    <definedName name="_skB2">#REF!</definedName>
    <definedName name="_skB3" localSheetId="4">#REF!</definedName>
    <definedName name="_skB3">#REF!</definedName>
    <definedName name="_skB4" localSheetId="4">#REF!</definedName>
    <definedName name="_skB4">#REF!</definedName>
    <definedName name="_skB5" localSheetId="4">#REF!</definedName>
    <definedName name="_skB5">#REF!</definedName>
    <definedName name="agregat_naslov" localSheetId="4">#REF!</definedName>
    <definedName name="agregat_naslov">#REF!</definedName>
    <definedName name="AS" localSheetId="4">#REF!</definedName>
    <definedName name="AS">#REF!</definedName>
    <definedName name="B" localSheetId="4">#REF!</definedName>
    <definedName name="B">#REF!</definedName>
    <definedName name="betonska" localSheetId="4">#REF!</definedName>
    <definedName name="betonska">#REF!</definedName>
    <definedName name="CENA" localSheetId="4">#REF!</definedName>
    <definedName name="CENA">#REF!</definedName>
    <definedName name="cenatc">[1]Rekapitulacija!$A$1</definedName>
    <definedName name="d" localSheetId="4">#REF!</definedName>
    <definedName name="d">#REF!</definedName>
    <definedName name="davek">[1]Rekapitulacija!$A$2</definedName>
    <definedName name="DEHIDRACIJA_NASLOV" localSheetId="4">#REF!</definedName>
    <definedName name="DEHIDRACIJA_NASLOV">#REF!</definedName>
    <definedName name="DEM" localSheetId="4">#REF!</definedName>
    <definedName name="DEM">#REF!</definedName>
    <definedName name="E" localSheetId="4">#REF!</definedName>
    <definedName name="E">#REF!</definedName>
    <definedName name="EQS_IzvozVExcel" localSheetId="4">'[2]27 elektroinst'!#REF!</definedName>
    <definedName name="EQS_IzvozVExcel">'[2]27 elektroinst'!#REF!</definedName>
    <definedName name="ert" localSheetId="4">#REF!</definedName>
    <definedName name="ert">#REF!</definedName>
    <definedName name="faktor" localSheetId="4">#REF!</definedName>
    <definedName name="faktor">#REF!</definedName>
    <definedName name="fd" localSheetId="4">#REF!</definedName>
    <definedName name="fd">#REF!</definedName>
    <definedName name="FINE_NASLOV" localSheetId="4">#REF!</definedName>
    <definedName name="FINE_NASLOV">#REF!</definedName>
    <definedName name="G" localSheetId="4">#REF!</definedName>
    <definedName name="G">#REF!</definedName>
    <definedName name="GLAVNOCRP_NASLOV" localSheetId="4">#REF!</definedName>
    <definedName name="GLAVNOCRP_NASLOV">#REF!</definedName>
    <definedName name="IC_NASLOV" localSheetId="4">#REF!</definedName>
    <definedName name="IC_NASLOV">#REF!</definedName>
    <definedName name="IZDVAJALEC_NASLOV" localSheetId="4">#REF!</definedName>
    <definedName name="IZDVAJALEC_NASLOV">#REF!</definedName>
    <definedName name="izkop" localSheetId="4">'[3]ZB-1'!#REF!</definedName>
    <definedName name="izkop">'[3]ZB-1'!#REF!</definedName>
    <definedName name="Izm_11.005" localSheetId="3">#REF!</definedName>
    <definedName name="Izm_11.005" localSheetId="4">#REF!</definedName>
    <definedName name="Izm_11.005" localSheetId="5">#REF!</definedName>
    <definedName name="Izm_11.005">#REF!</definedName>
    <definedName name="Izm_11.006" localSheetId="3">#REF!</definedName>
    <definedName name="Izm_11.006" localSheetId="4">#REF!</definedName>
    <definedName name="Izm_11.006" localSheetId="5">#REF!</definedName>
    <definedName name="Izm_11.006">#REF!</definedName>
    <definedName name="Izm_11.007" localSheetId="3">#REF!</definedName>
    <definedName name="Izm_11.007" localSheetId="4">#REF!</definedName>
    <definedName name="Izm_11.007" localSheetId="5">#REF!</definedName>
    <definedName name="Izm_11.007">#REF!</definedName>
    <definedName name="Izm_11.009" localSheetId="3">#REF!</definedName>
    <definedName name="Izm_11.009" localSheetId="4">#REF!</definedName>
    <definedName name="Izm_11.009" localSheetId="5">#REF!</definedName>
    <definedName name="Izm_11.009">#REF!</definedName>
    <definedName name="KANA" localSheetId="4">#REF!</definedName>
    <definedName name="KANA">#REF!</definedName>
    <definedName name="KANAL" localSheetId="4">#REF!</definedName>
    <definedName name="KANAL">#REF!</definedName>
    <definedName name="KANAL1" localSheetId="4">#REF!</definedName>
    <definedName name="KANAL1">#REF!</definedName>
    <definedName name="kanalizacijska" localSheetId="4">#REF!</definedName>
    <definedName name="kanalizacijska">#REF!</definedName>
    <definedName name="KGTUOGLKGH" localSheetId="4">#REF!</definedName>
    <definedName name="KGTUOGLKGH">#REF!</definedName>
    <definedName name="KOLIC" localSheetId="4">#REF!</definedName>
    <definedName name="KOLIC">#REF!</definedName>
    <definedName name="KOMPRESORSKA_NASLOV" localSheetId="4">#REF!</definedName>
    <definedName name="KOMPRESORSKA_NASLOV">#REF!</definedName>
    <definedName name="KOTLOV_NASLOV" localSheetId="4">#REF!</definedName>
    <definedName name="KOTLOV_NASLOV">#REF!</definedName>
    <definedName name="kotlovnica_naslov" localSheetId="4">#REF!</definedName>
    <definedName name="kotlovnica_naslov">#REF!</definedName>
    <definedName name="MERNO_NASLOV" localSheetId="4">#REF!</definedName>
    <definedName name="MERNO_NASLOV">#REF!</definedName>
    <definedName name="miz" localSheetId="4">#REF!</definedName>
    <definedName name="miz">#REF!</definedName>
    <definedName name="montažna" localSheetId="4">'[3]ZB-1'!#REF!</definedName>
    <definedName name="montažna">'[3]ZB-1'!#REF!</definedName>
    <definedName name="obrtniška" localSheetId="4">'[3]ZB-1'!#REF!</definedName>
    <definedName name="obrtniška">'[3]ZB-1'!#REF!</definedName>
    <definedName name="obsip" localSheetId="4">'[3]ZB-1'!#REF!</definedName>
    <definedName name="obsip">'[3]ZB-1'!#REF!</definedName>
    <definedName name="obsrtniška" localSheetId="4">'[3]ZB-1'!#REF!</definedName>
    <definedName name="obsrtniška">'[3]ZB-1'!#REF!</definedName>
    <definedName name="odv" localSheetId="4">#REF!</definedName>
    <definedName name="odv">#REF!</definedName>
    <definedName name="pmo" localSheetId="4">#REF!</definedName>
    <definedName name="pmo">#REF!</definedName>
    <definedName name="_xlnm.Print_Area" localSheetId="4">'KA-K1'!$A$1:$F$192</definedName>
    <definedName name="_xlnm.Print_Area" localSheetId="0">REKAPITULACIJA!$A$1:$E$42</definedName>
    <definedName name="POPIS" localSheetId="4">[4]Rekapitulacija!#REF!</definedName>
    <definedName name="POPIS">[4]Rekapitulacija!#REF!</definedName>
    <definedName name="posteljica" localSheetId="4">'[3]ZB-1'!#REF!</definedName>
    <definedName name="posteljica">'[3]ZB-1'!#REF!</definedName>
    <definedName name="površina" localSheetId="4">'[3]ZB-1'!#REF!</definedName>
    <definedName name="površina">'[3]ZB-1'!#REF!</definedName>
    <definedName name="pp" localSheetId="4">#REF!</definedName>
    <definedName name="pp">#REF!</definedName>
    <definedName name="prd" localSheetId="4">#REF!</definedName>
    <definedName name="prd">#REF!</definedName>
    <definedName name="pripravlj." localSheetId="4">#REF!</definedName>
    <definedName name="pripravlj.">#REF!</definedName>
    <definedName name="PRIPRAVLJALNA" localSheetId="4">#REF!</definedName>
    <definedName name="PRIPRAVLJALNA">#REF!</definedName>
    <definedName name="razdalja" localSheetId="4">'[3]ZB-1'!#REF!</definedName>
    <definedName name="razdalja">'[3]ZB-1'!#REF!</definedName>
    <definedName name="s" localSheetId="4">#REF!</definedName>
    <definedName name="s">#REF!</definedName>
    <definedName name="S_GRADBENA" localSheetId="4">[4]Rekapitulacija!#REF!</definedName>
    <definedName name="S_GRADBENA">[4]Rekapitulacija!#REF!</definedName>
    <definedName name="s_hisni" localSheetId="4">[4]Rekapitulacija!#REF!</definedName>
    <definedName name="s_hisni">[4]Rekapitulacija!#REF!</definedName>
    <definedName name="s_kanA" localSheetId="4">[4]Rekapitulacija!#REF!</definedName>
    <definedName name="s_kanA">[4]Rekapitulacija!#REF!</definedName>
    <definedName name="s_kanA0" localSheetId="4">#REF!</definedName>
    <definedName name="s_kanA0">#REF!</definedName>
    <definedName name="s_kanA1" localSheetId="4">#REF!</definedName>
    <definedName name="s_kanA1">#REF!</definedName>
    <definedName name="s_kanA2" localSheetId="4">#REF!</definedName>
    <definedName name="s_kanA2">#REF!</definedName>
    <definedName name="s_kanA21" localSheetId="4">#REF!</definedName>
    <definedName name="s_kanA21">#REF!</definedName>
    <definedName name="s_kanA22" localSheetId="4">#REF!</definedName>
    <definedName name="s_kanA22">#REF!</definedName>
    <definedName name="s_kanA3" localSheetId="4">#REF!</definedName>
    <definedName name="s_kanA3">#REF!</definedName>
    <definedName name="s_kanA4" localSheetId="4">#REF!</definedName>
    <definedName name="s_kanA4">#REF!</definedName>
    <definedName name="s_kanA5" localSheetId="4">#REF!</definedName>
    <definedName name="s_kanA5">#REF!</definedName>
    <definedName name="s_kanA6" localSheetId="4">#REF!</definedName>
    <definedName name="s_kanA6">#REF!</definedName>
    <definedName name="s_kanA7" localSheetId="4">#REF!</definedName>
    <definedName name="s_kanA7">#REF!</definedName>
    <definedName name="s_kanB" localSheetId="4">#REF!</definedName>
    <definedName name="s_kanB">#REF!</definedName>
    <definedName name="s_kanB1" localSheetId="4">#REF!</definedName>
    <definedName name="s_kanB1">#REF!</definedName>
    <definedName name="s_kanB2" localSheetId="4">#REF!</definedName>
    <definedName name="s_kanB2">#REF!</definedName>
    <definedName name="s_kanB3" localSheetId="4">#REF!</definedName>
    <definedName name="s_kanB3">#REF!</definedName>
    <definedName name="s_kanB3a" localSheetId="4">#REF!</definedName>
    <definedName name="s_kanB3a">#REF!</definedName>
    <definedName name="s_kanB4" localSheetId="4">#REF!</definedName>
    <definedName name="s_kanB4">#REF!</definedName>
    <definedName name="s_kanB5" localSheetId="4">#REF!</definedName>
    <definedName name="s_kanB5">#REF!</definedName>
    <definedName name="s_krizA" localSheetId="4">[4]Rekapitulacija!#REF!</definedName>
    <definedName name="s_krizA">[4]Rekapitulacija!#REF!</definedName>
    <definedName name="s_križA" localSheetId="4">[4]Rekapitulacija!#REF!</definedName>
    <definedName name="s_križA">[4]Rekapitulacija!#REF!</definedName>
    <definedName name="s_križA0" localSheetId="4">#REF!</definedName>
    <definedName name="s_križA0">#REF!</definedName>
    <definedName name="s_križA2" localSheetId="4">#REF!</definedName>
    <definedName name="s_križA2">#REF!</definedName>
    <definedName name="s_križA21" localSheetId="4">#REF!</definedName>
    <definedName name="s_križA21">#REF!</definedName>
    <definedName name="s_križA22" localSheetId="4">#REF!</definedName>
    <definedName name="s_križA22">#REF!</definedName>
    <definedName name="s_križA3" localSheetId="4">#REF!</definedName>
    <definedName name="s_križA3">#REF!</definedName>
    <definedName name="s_križA4" localSheetId="4">#REF!</definedName>
    <definedName name="s_križA4">#REF!</definedName>
    <definedName name="s_križA5" localSheetId="4">#REF!</definedName>
    <definedName name="s_križA5">#REF!</definedName>
    <definedName name="s_križA6" localSheetId="4">#REF!</definedName>
    <definedName name="s_križA6">#REF!</definedName>
    <definedName name="s_križA7" localSheetId="4">#REF!</definedName>
    <definedName name="s_križA7">#REF!</definedName>
    <definedName name="s_križB" localSheetId="4">#REF!</definedName>
    <definedName name="s_križB">#REF!</definedName>
    <definedName name="s_križB1" localSheetId="4">#REF!</definedName>
    <definedName name="s_križB1">#REF!</definedName>
    <definedName name="s_križB3" localSheetId="4">#REF!</definedName>
    <definedName name="s_križB3">#REF!</definedName>
    <definedName name="s_priA" localSheetId="4">[4]Rekapitulacija!#REF!</definedName>
    <definedName name="s_priA">[4]Rekapitulacija!#REF!</definedName>
    <definedName name="s_priA0" localSheetId="4">#REF!</definedName>
    <definedName name="s_priA0">#REF!</definedName>
    <definedName name="s_priA1" localSheetId="4">#REF!</definedName>
    <definedName name="s_priA1">#REF!</definedName>
    <definedName name="s_priA2" localSheetId="4">#REF!</definedName>
    <definedName name="s_priA2">#REF!</definedName>
    <definedName name="s_priA21" localSheetId="4">#REF!</definedName>
    <definedName name="s_priA21">#REF!</definedName>
    <definedName name="s_priA22" localSheetId="4">#REF!</definedName>
    <definedName name="s_priA22">#REF!</definedName>
    <definedName name="s_priA3" localSheetId="4">#REF!</definedName>
    <definedName name="s_priA3">#REF!</definedName>
    <definedName name="s_priA4" localSheetId="4">#REF!</definedName>
    <definedName name="s_priA4">#REF!</definedName>
    <definedName name="s_priA5" localSheetId="4">#REF!</definedName>
    <definedName name="s_priA5">#REF!</definedName>
    <definedName name="s_priA6" localSheetId="4">#REF!</definedName>
    <definedName name="s_priA6">#REF!</definedName>
    <definedName name="s_priA7" localSheetId="4">#REF!</definedName>
    <definedName name="s_priA7">#REF!</definedName>
    <definedName name="s_priB" localSheetId="4">#REF!</definedName>
    <definedName name="s_priB">#REF!</definedName>
    <definedName name="s_priB1" localSheetId="4">#REF!</definedName>
    <definedName name="s_priB1">#REF!</definedName>
    <definedName name="s_priB2" localSheetId="4">#REF!</definedName>
    <definedName name="s_priB2">#REF!</definedName>
    <definedName name="s_priB3" localSheetId="4">#REF!</definedName>
    <definedName name="s_priB3">#REF!</definedName>
    <definedName name="s_priB3a" localSheetId="4">#REF!</definedName>
    <definedName name="s_priB3a">#REF!</definedName>
    <definedName name="s_priB4" localSheetId="4">#REF!</definedName>
    <definedName name="s_priB4">#REF!</definedName>
    <definedName name="s_priB5" localSheetId="4">#REF!</definedName>
    <definedName name="s_priB5">#REF!</definedName>
    <definedName name="s_Prip_del" localSheetId="3">HP!#REF!</definedName>
    <definedName name="s_Prip_del" localSheetId="4">'[5]VO-odsek 1'!#REF!</definedName>
    <definedName name="s_Prip_del" localSheetId="5">'[5]VO-odsek 1'!#REF!</definedName>
    <definedName name="s_Prip_del">VO!#REF!</definedName>
    <definedName name="s_skA21" localSheetId="4">#REF!</definedName>
    <definedName name="s_skA21">#REF!</definedName>
    <definedName name="s_zemA" localSheetId="4">[4]Rekapitulacija!#REF!</definedName>
    <definedName name="s_zemA">[4]Rekapitulacija!#REF!</definedName>
    <definedName name="s_zemA0" localSheetId="4">#REF!</definedName>
    <definedName name="s_zemA0">#REF!</definedName>
    <definedName name="s_zemA1" localSheetId="4">#REF!</definedName>
    <definedName name="s_zemA1">#REF!</definedName>
    <definedName name="s_zemA2" localSheetId="4">#REF!</definedName>
    <definedName name="s_zemA2">#REF!</definedName>
    <definedName name="s_zemA21" localSheetId="4">#REF!</definedName>
    <definedName name="s_zemA21">#REF!</definedName>
    <definedName name="s_zemA22" localSheetId="4">#REF!</definedName>
    <definedName name="s_zemA22">#REF!</definedName>
    <definedName name="s_zemA3" localSheetId="4">#REF!</definedName>
    <definedName name="s_zemA3">#REF!</definedName>
    <definedName name="s_zemA4" localSheetId="4">#REF!</definedName>
    <definedName name="s_zemA4">#REF!</definedName>
    <definedName name="s_zemA5" localSheetId="4">#REF!</definedName>
    <definedName name="s_zemA5">#REF!</definedName>
    <definedName name="s_zemA6" localSheetId="4">#REF!</definedName>
    <definedName name="s_zemA6">#REF!</definedName>
    <definedName name="s_zemA7" localSheetId="4">#REF!</definedName>
    <definedName name="s_zemA7">#REF!</definedName>
    <definedName name="s_zemB" localSheetId="4">#REF!</definedName>
    <definedName name="s_zemB">#REF!</definedName>
    <definedName name="s_zemB1" localSheetId="4">#REF!</definedName>
    <definedName name="s_zemB1">#REF!</definedName>
    <definedName name="s_zemB2" localSheetId="4">#REF!</definedName>
    <definedName name="s_zemB2">#REF!</definedName>
    <definedName name="s_zemB3" localSheetId="4">#REF!</definedName>
    <definedName name="s_zemB3">#REF!</definedName>
    <definedName name="s_zemB3a" localSheetId="4">#REF!</definedName>
    <definedName name="s_zemB3a">#REF!</definedName>
    <definedName name="s_zemB4" localSheetId="4">#REF!</definedName>
    <definedName name="s_zemB4">#REF!</definedName>
    <definedName name="s_zemB5" localSheetId="4">#REF!</definedName>
    <definedName name="s_zemB5">#REF!</definedName>
    <definedName name="SEKVENČNI_NASLOV" localSheetId="4">#REF!</definedName>
    <definedName name="SEKVENČNI_NASLOV">#REF!</definedName>
    <definedName name="skA">'[6]STRUŠKA II'!$H$27</definedName>
    <definedName name="skA0" localSheetId="4">#REF!</definedName>
    <definedName name="skA0">#REF!</definedName>
    <definedName name="skB" localSheetId="4">#REF!</definedName>
    <definedName name="skB">#REF!</definedName>
    <definedName name="skB3a" localSheetId="4">#REF!</definedName>
    <definedName name="skB3a">#REF!</definedName>
    <definedName name="skupaj" localSheetId="4">#REF!</definedName>
    <definedName name="skupaj">#REF!</definedName>
    <definedName name="SPO" localSheetId="4">#REF!</definedName>
    <definedName name="SPO">#REF!</definedName>
    <definedName name="SPREJEM_NASLOV" localSheetId="4">#REF!</definedName>
    <definedName name="SPREJEM_NASLOV">#REF!</definedName>
    <definedName name="ss" localSheetId="4">[4]Rekapitulacija!#REF!</definedName>
    <definedName name="ss">[4]Rekapitulacija!#REF!</definedName>
    <definedName name="SSD" localSheetId="4">#REF!</definedName>
    <definedName name="SSD">#REF!</definedName>
    <definedName name="SU_MONTDELA" localSheetId="3">HP!$H$75</definedName>
    <definedName name="su_montdela" localSheetId="4">#REF!</definedName>
    <definedName name="su_montdela" localSheetId="5">#REF!</definedName>
    <definedName name="su_montdela">VO!$H$171</definedName>
    <definedName name="SU_NABAVAMAT" localSheetId="3">HP!$H$89</definedName>
    <definedName name="SU_NABAVAMAT" localSheetId="4">#REF!</definedName>
    <definedName name="SU_NABAVAMAT" localSheetId="5">#REF!</definedName>
    <definedName name="SU_NABAVAMAT">VO!$H$206</definedName>
    <definedName name="su_PREDDELA">VO!$H$107</definedName>
    <definedName name="SU_ZEMDELA" localSheetId="3">HP!$H$60</definedName>
    <definedName name="SU_ZEMDELA" localSheetId="4">#REF!</definedName>
    <definedName name="SU_ZEMDELA" localSheetId="5">#REF!</definedName>
    <definedName name="SU_ZEMDELA">VO!$H$147</definedName>
    <definedName name="Sub_11" localSheetId="3">HP!$H$93</definedName>
    <definedName name="Sub_11" localSheetId="4">'[5]VO-odsek 1'!#REF!</definedName>
    <definedName name="Sub_11" localSheetId="5">'[5]VO-odsek 1'!#REF!</definedName>
    <definedName name="Sub_11">VO!$H$210</definedName>
    <definedName name="Sub_12" localSheetId="3">HP!$H$97</definedName>
    <definedName name="Sub_12" localSheetId="4">'[5]VO-odsek 1'!#REF!</definedName>
    <definedName name="Sub_12" localSheetId="5">'[5]VO-odsek 1'!#REF!</definedName>
    <definedName name="Sub_12">VO!#REF!</definedName>
    <definedName name="tampon" localSheetId="4">'[3]ZB-1'!#REF!</definedName>
    <definedName name="tampon">'[3]ZB-1'!#REF!</definedName>
    <definedName name="tesarska" localSheetId="4">#REF!</definedName>
    <definedName name="tesarska">#REF!</definedName>
    <definedName name="_xlnm.Print_Titles" localSheetId="4">'KA-K1'!$1:$6</definedName>
    <definedName name="tocka" localSheetId="4">#REF!</definedName>
    <definedName name="tocka">#REF!</definedName>
    <definedName name="tocka1">[7]Splosno!$B$1</definedName>
    <definedName name="trfo_naslov" localSheetId="4">#REF!</definedName>
    <definedName name="trfo_naslov">#REF!</definedName>
    <definedName name="tst" localSheetId="4">#REF!</definedName>
    <definedName name="tst">#REF!</definedName>
    <definedName name="VECNAMENSKI_NASLOV" localSheetId="4">#REF!</definedName>
    <definedName name="VECNAMENSKI_NASLOV">#REF!</definedName>
    <definedName name="vodovod" localSheetId="4">'[3]ZB-1'!#REF!</definedName>
    <definedName name="vodovod">'[3]ZB-1'!#REF!</definedName>
    <definedName name="volc" localSheetId="4">'[3]ZB-1'!#REF!</definedName>
    <definedName name="volc">'[3]ZB-1'!#REF!</definedName>
    <definedName name="volv" localSheetId="4">'[3]ZB-1'!#REF!</definedName>
    <definedName name="volv">'[3]ZB-1'!#REF!</definedName>
    <definedName name="vvv" localSheetId="4">#REF!</definedName>
    <definedName name="vvv">#REF!</definedName>
    <definedName name="vvvvv" localSheetId="4">#REF!</definedName>
    <definedName name="vvvvv">#REF!</definedName>
    <definedName name="vzk" localSheetId="4">#REF!</definedName>
    <definedName name="vzk">#REF!</definedName>
    <definedName name="X" localSheetId="4">#REF!</definedName>
    <definedName name="X">#REF!</definedName>
    <definedName name="ZALOGOVNIK_NASLOV" localSheetId="4">#REF!</definedName>
    <definedName name="ZALOGOVNIK_NASLOV">#REF!</definedName>
    <definedName name="zemeljska" localSheetId="4">#REF!</definedName>
    <definedName name="zemeljska">#REF!</definedName>
    <definedName name="zidarska" localSheetId="4">#REF!</definedName>
    <definedName name="zidarska">#REF!</definedName>
    <definedName name="zmd" localSheetId="4">#REF!</definedName>
    <definedName name="zm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L10" i="6"/>
  <c r="F188" i="8"/>
  <c r="F186" i="8"/>
  <c r="F184" i="8"/>
  <c r="F176" i="8"/>
  <c r="F173" i="8"/>
  <c r="F171" i="8"/>
  <c r="F169" i="8"/>
  <c r="F167" i="8"/>
  <c r="D159" i="8"/>
  <c r="F159" i="8" s="1"/>
  <c r="F157" i="8"/>
  <c r="D155" i="8"/>
  <c r="F155" i="8" s="1"/>
  <c r="F153" i="8"/>
  <c r="F151" i="8"/>
  <c r="F149" i="8"/>
  <c r="D149" i="8"/>
  <c r="F147" i="8"/>
  <c r="F145" i="8"/>
  <c r="F135" i="8"/>
  <c r="F133" i="8"/>
  <c r="F131" i="8"/>
  <c r="F129" i="8"/>
  <c r="F127" i="8"/>
  <c r="F125" i="8"/>
  <c r="F123" i="8"/>
  <c r="F121" i="8"/>
  <c r="F119" i="8"/>
  <c r="F137" i="8" s="1"/>
  <c r="F111" i="8"/>
  <c r="F109" i="8"/>
  <c r="F107" i="8"/>
  <c r="F105" i="8"/>
  <c r="F103" i="8"/>
  <c r="F101" i="8"/>
  <c r="F99" i="8"/>
  <c r="F97" i="8"/>
  <c r="F95" i="8"/>
  <c r="F93" i="8"/>
  <c r="F90" i="8"/>
  <c r="F89" i="8"/>
  <c r="F85" i="8"/>
  <c r="F84" i="8"/>
  <c r="F80" i="8"/>
  <c r="F71" i="8"/>
  <c r="F69" i="8"/>
  <c r="D67" i="8"/>
  <c r="F67" i="8" s="1"/>
  <c r="F63" i="8"/>
  <c r="D59" i="8"/>
  <c r="F57" i="8"/>
  <c r="F55" i="8"/>
  <c r="F53" i="8"/>
  <c r="F52" i="8"/>
  <c r="F49" i="8"/>
  <c r="F41" i="8"/>
  <c r="F39" i="8"/>
  <c r="F37" i="8"/>
  <c r="F35" i="8"/>
  <c r="F33" i="8"/>
  <c r="F31" i="8"/>
  <c r="F29" i="8"/>
  <c r="F27" i="8"/>
  <c r="F178" i="8" l="1"/>
  <c r="F16" i="8" s="1"/>
  <c r="F43" i="8"/>
  <c r="F190" i="8"/>
  <c r="F113" i="8"/>
  <c r="F13" i="8" s="1"/>
  <c r="F61" i="8"/>
  <c r="D65" i="8"/>
  <c r="F65" i="8" s="1"/>
  <c r="G190" i="8"/>
  <c r="F17" i="8"/>
  <c r="F11" i="8"/>
  <c r="G43" i="8"/>
  <c r="F14" i="8"/>
  <c r="G137" i="8"/>
  <c r="F161" i="8"/>
  <c r="F59" i="8"/>
  <c r="F73" i="8" s="1"/>
  <c r="G178" i="8" l="1"/>
  <c r="G161" i="8"/>
  <c r="F15" i="8"/>
  <c r="G113" i="8"/>
  <c r="G73" i="8"/>
  <c r="F12" i="8"/>
  <c r="F18" i="8"/>
  <c r="F21" i="8" s="1"/>
  <c r="G21" i="8" l="1"/>
  <c r="D29" i="1"/>
  <c r="H51" i="4"/>
  <c r="J21" i="6"/>
  <c r="H85" i="4" l="1"/>
  <c r="H84" i="4"/>
  <c r="H83" i="4"/>
  <c r="H82" i="4"/>
  <c r="H81" i="4"/>
  <c r="H80" i="4"/>
  <c r="H79" i="4"/>
  <c r="H78" i="4"/>
  <c r="H72" i="4"/>
  <c r="H71" i="4"/>
  <c r="H70" i="4"/>
  <c r="H69" i="4"/>
  <c r="H68" i="4"/>
  <c r="H67" i="4"/>
  <c r="H66" i="4"/>
  <c r="H65" i="4"/>
  <c r="H64" i="4"/>
  <c r="H63" i="4"/>
  <c r="H56" i="4"/>
  <c r="H55" i="4"/>
  <c r="H54" i="4"/>
  <c r="H53" i="4"/>
  <c r="H52" i="4"/>
  <c r="H50" i="4"/>
  <c r="H49" i="4"/>
  <c r="H48" i="4"/>
  <c r="H47" i="4"/>
  <c r="H46" i="4"/>
  <c r="H58" i="4" l="1"/>
  <c r="H60" i="4" s="1"/>
  <c r="H30" i="4" s="1"/>
  <c r="H87" i="4"/>
  <c r="H73" i="4"/>
  <c r="H75" i="4" s="1"/>
  <c r="H33" i="4" s="1"/>
  <c r="H86" i="4"/>
  <c r="H89" i="4" l="1"/>
  <c r="H36" i="4" s="1"/>
  <c r="H40" i="4" s="1"/>
  <c r="H202" i="3"/>
  <c r="H198" i="3"/>
  <c r="H197" i="3"/>
  <c r="H196" i="3"/>
  <c r="H195" i="3"/>
  <c r="H193" i="3"/>
  <c r="H192" i="3"/>
  <c r="H191" i="3"/>
  <c r="H190" i="3"/>
  <c r="H189" i="3"/>
  <c r="H187" i="3"/>
  <c r="H186" i="3"/>
  <c r="H185" i="3"/>
  <c r="H184" i="3"/>
  <c r="H183" i="3"/>
  <c r="H182" i="3"/>
  <c r="H181" i="3"/>
  <c r="H180" i="3"/>
  <c r="H178" i="3"/>
  <c r="H177" i="3"/>
  <c r="H176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45" i="3"/>
  <c r="H143" i="3"/>
  <c r="H142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G5" i="2" l="1"/>
  <c r="D26" i="1"/>
  <c r="H146" i="3"/>
  <c r="H147" i="3" s="1"/>
  <c r="H73" i="3" s="1"/>
  <c r="H107" i="3"/>
  <c r="H70" i="3" s="1"/>
  <c r="H203" i="3"/>
  <c r="H169" i="3"/>
  <c r="H171" i="3" s="1"/>
  <c r="H76" i="3" s="1"/>
  <c r="H204" i="3"/>
  <c r="H206" i="3" l="1"/>
  <c r="H79" i="3" s="1"/>
  <c r="H83" i="3" s="1"/>
  <c r="D23" i="1" s="1"/>
  <c r="D33" i="1" l="1"/>
  <c r="H53" i="3"/>
  <c r="H56" i="3" s="1"/>
  <c r="H59" i="3" s="1"/>
  <c r="H63" i="3" s="1"/>
  <c r="G4" i="2"/>
  <c r="G6" i="2" l="1"/>
  <c r="H8" i="2" s="1"/>
  <c r="H9" i="2" l="1"/>
  <c r="D37" i="1" l="1"/>
  <c r="D39" i="1" l="1"/>
  <c r="D42" i="1" s="1"/>
</calcChain>
</file>

<file path=xl/sharedStrings.xml><?xml version="1.0" encoding="utf-8"?>
<sst xmlns="http://schemas.openxmlformats.org/spreadsheetml/2006/main" count="766" uniqueCount="491">
  <si>
    <t>OBJEKT:</t>
  </si>
  <si>
    <t>OBNOVA VODOVODA IN KANALIZACIJE V PUSTOVRHOVI ULICI</t>
  </si>
  <si>
    <t>NAROČNIK:</t>
  </si>
  <si>
    <t>JP VODOVOD-KANALIZACIJA d.o.o.</t>
  </si>
  <si>
    <t>Vodovodna cesta 90, Ljubljana</t>
  </si>
  <si>
    <t>SKUPNA REKAPITULACIJA</t>
  </si>
  <si>
    <t xml:space="preserve">OBNOVA CESTIŠČA </t>
  </si>
  <si>
    <t>(50% VO, 50% KA)</t>
  </si>
  <si>
    <t>skupaj</t>
  </si>
  <si>
    <t>OBNOVA VODOVODA (L = 256 m)</t>
  </si>
  <si>
    <t>OBNOVA VODOVODNIH HIŠNIH PRIKLJUČKOV (15 kos)</t>
  </si>
  <si>
    <t>OBNOVA KANALIZACIJE (L = 215 m)</t>
  </si>
  <si>
    <t>SKUPAJ  brez DDV</t>
  </si>
  <si>
    <t>POPUST</t>
  </si>
  <si>
    <t>SKUPAJ  brez DDV S POPUSTOM</t>
  </si>
  <si>
    <t>informativno DDV (22%)</t>
  </si>
  <si>
    <t>PONUDBENA VREDNOST z DDV</t>
  </si>
  <si>
    <t>VODOVOD PUSTOVRHOVA ULICA:</t>
  </si>
  <si>
    <t>REKAPITULACIJA:</t>
  </si>
  <si>
    <t>CENA (EUR)</t>
  </si>
  <si>
    <t xml:space="preserve"> </t>
  </si>
  <si>
    <t>cevovod NL DN 100</t>
  </si>
  <si>
    <t>m1</t>
  </si>
  <si>
    <t>vodovodni priključki-obnova</t>
  </si>
  <si>
    <t>Skupaj:</t>
  </si>
  <si>
    <t>m1 cevi</t>
  </si>
  <si>
    <t>DDV 22%</t>
  </si>
  <si>
    <t>SKUPAJ Z DDV</t>
  </si>
  <si>
    <r>
      <rPr>
        <b/>
        <u/>
        <sz val="10"/>
        <rFont val="Arial Narrow"/>
        <family val="2"/>
        <charset val="238"/>
      </rPr>
      <t>Opomba</t>
    </r>
    <r>
      <rPr>
        <b/>
        <sz val="10"/>
        <rFont val="Arial Narrow"/>
        <family val="2"/>
        <charset val="238"/>
      </rPr>
      <t>: v ceno vodovoda so vključena vsa potrebna zemeljska, gradbena dela,</t>
    </r>
  </si>
  <si>
    <t>montažna dela, vodovodni material, obnova priključkov od priklopa do objekta,</t>
  </si>
  <si>
    <t>POPIS DEL S PREDIZMERAMI IN PREDRAČUNOM</t>
  </si>
  <si>
    <t>PROJEKT:</t>
  </si>
  <si>
    <t>OBNOVA KANALIZACIJE  IN VODOVODA PO PUSTOVRHOVI ULICI</t>
  </si>
  <si>
    <t>3/2 NAČRT VODOVODA</t>
  </si>
  <si>
    <t>JAVNI VODOVOD</t>
  </si>
  <si>
    <t>Vodovodna cesta 90</t>
  </si>
  <si>
    <t>1000 Ljubljana</t>
  </si>
  <si>
    <t>ŠT. NAČRTA:</t>
  </si>
  <si>
    <t>50-1973-00-2017</t>
  </si>
  <si>
    <t>DATUM:</t>
  </si>
  <si>
    <t>JULIJ 2017</t>
  </si>
  <si>
    <t>NAČRT VODOVODA</t>
  </si>
  <si>
    <t>REKAPITULACIJA :</t>
  </si>
  <si>
    <t xml:space="preserve">A. JAVNI VODOVOD  </t>
  </si>
  <si>
    <t>€</t>
  </si>
  <si>
    <t>A1.VODOVODNI PRIKLJUČKI</t>
  </si>
  <si>
    <t>SKUPAJ:</t>
  </si>
  <si>
    <t>Davek na dodano vrednost (22%):</t>
  </si>
  <si>
    <t>PROJEKTANTSKA OCENA (skupaj z DDV):</t>
  </si>
  <si>
    <t xml:space="preserve">A: REKAPITULACIJA </t>
  </si>
  <si>
    <t>1.0 PREDDELA IN OSTALA DELA</t>
  </si>
  <si>
    <t>2.0 ZEMELJSKA IN GRADBENA DELA</t>
  </si>
  <si>
    <t>3.0 MONTAŽNA DELA</t>
  </si>
  <si>
    <t>4.0 NABAVA MATERIALA</t>
  </si>
  <si>
    <t>SKUPAJ</t>
  </si>
  <si>
    <t>Koda</t>
  </si>
  <si>
    <t>Šifra</t>
  </si>
  <si>
    <t>Opis</t>
  </si>
  <si>
    <t>E.M.</t>
  </si>
  <si>
    <t>Količina</t>
  </si>
  <si>
    <t>Cena</t>
  </si>
  <si>
    <t>Znesek</t>
  </si>
  <si>
    <t>Op.upoštevana  ureditev cele širine ceste in vzporedna gradnja kanalizacije, 1/2 stroškov.</t>
  </si>
  <si>
    <t>postavka</t>
  </si>
  <si>
    <t>opis dela</t>
  </si>
  <si>
    <t>enota mere</t>
  </si>
  <si>
    <t>količina</t>
  </si>
  <si>
    <t>cena/enoto</t>
  </si>
  <si>
    <t>cena</t>
  </si>
  <si>
    <t>1,1</t>
  </si>
  <si>
    <t>Pridobitev dovoljenja za cestno zaporo, z ureditvijo cest. režima v času gradnje z obvestili, zavarovanjem gradbišča s predpisano prometno signalizacijo, kot so letve, opozorilne vrvice znaki, svetlobna telesa,... Po končanih delih odstranitev le-te.  1/2 upoštevano pri kanalizaciji</t>
  </si>
  <si>
    <t>kos</t>
  </si>
  <si>
    <t>1,2</t>
  </si>
  <si>
    <t>Izdelava, namestitev obvestilne table z nosilnim panojem na gradbišču ter po končanju del odstranitev le-te. Obračun po dejanskih stroških.-za celo gradbišče za gradnjo vodovoda in kanalizacije</t>
  </si>
  <si>
    <t>Zakoličenje osi cevovoda z zavarovanjem osi, oznako horizontalnih in vertikalnih lomov, oznako vozlišč, odcepov in zakoličba mesta prevezave na obstoječi cevovod. Obračun za 1 m1.</t>
  </si>
  <si>
    <t>Izdelava posnetka obstoječega stanja terena po zakoličbi cevovoda zaradi pravilne vzpostavitve terena v prvotno stanje po izvedenih delih (cesta, robniki, ograja, dvorišča ..), Obračun za komplet. V SKLOPU CELEGA GRADBIŠČA- pri kanalizaciji.</t>
  </si>
  <si>
    <t>Izdelava geodetskega posnetka v papirni in elektronski obliki skladno z internimi tehničnimi normativi za izvajanje del v katastru JP VODOVOD-KANALIZACIJA d.o.o.. Obračun za 1 m1.</t>
  </si>
  <si>
    <t>Izdelava geodetskega načrta skladno s Pravilnikom o izdelavi geodetskega načrta . V tiskani in elektronski obliki. Obračun za 1 m1.- upoštevano za celo gradbišče pri kanalizaciji</t>
  </si>
  <si>
    <t>Izdelava PID po gradbeni zakonodaji ter skladno z zahtevo bodočega upravljalca vodovoda oddaja v projektni obliki-3x tudi 1x  v elektronski obliki.</t>
  </si>
  <si>
    <r>
      <t xml:space="preserve">Izdelava varnostnega načrta po gradbeni zakonodaji pred pričetkom gradnje - </t>
    </r>
    <r>
      <rPr>
        <u/>
        <sz val="10"/>
        <rFont val="Arial"/>
        <family val="2"/>
        <charset val="238"/>
      </rPr>
      <t>za celo gradbišče za gradnjo vodovoda in kanalizacije</t>
    </r>
  </si>
  <si>
    <t>Izvedba projektantskega nadzora pri gradnji .</t>
  </si>
  <si>
    <t>ur</t>
  </si>
  <si>
    <t>Sodelovanje in nadzor geomehanika med gradnjo.</t>
  </si>
  <si>
    <t>1,11</t>
  </si>
  <si>
    <t>Izdelava ELABORATA o ravnanju z odpadki, ki nastanejo pri gradbenih delih, s končnim poročilom in zahtevano dokumentacijo v skladu z uredbo oz.predpisi za tovrstno področje - za celo gradbišče za gradnjo vodovoda in kanalizacije</t>
  </si>
  <si>
    <t>Izdelava  mape  z dokazili  o zanesljivosti objekta, kompletna dokumentacija za izvedbo tehničnega pregleda v skaldu z ZGO-1 in dopolnitvami - za vodovod in kanlizacijo-1/2.</t>
  </si>
  <si>
    <t>1,13</t>
  </si>
  <si>
    <t>Rušenje cestnih robnikov z odvozom na trajno deponijo, vključno stroški deponije. 
Upoštevana celotna severna stran ulice, ostalo pri kanalizaciji.</t>
  </si>
  <si>
    <t>1,14</t>
  </si>
  <si>
    <t>Izdelava provizornih dostopov do objektov ali ulic v času gradnje. (prenosljivi). Obračun za 1 kos.</t>
  </si>
  <si>
    <t>PREDDELA IN OSTALA DELA</t>
  </si>
  <si>
    <t>Faktor razrahljivosti upoštevan v ceni na enoto.</t>
  </si>
  <si>
    <t>2,1</t>
  </si>
  <si>
    <t>Priprava gradbišča v dolžini L=256 m; odstranitev eventuelnih ovir in utrditev delovnega platoja.</t>
  </si>
  <si>
    <t>2,2</t>
  </si>
  <si>
    <r>
      <t xml:space="preserve">Zakoličba obstoječih in predvidenih komunalnih vodov in oznaka križanj.  </t>
    </r>
    <r>
      <rPr>
        <b/>
        <sz val="10"/>
        <rFont val="Arial"/>
        <family val="2"/>
        <charset val="238"/>
      </rPr>
      <t>Nadzor pristojnih komunalnih organizacij na območju gradnje</t>
    </r>
    <r>
      <rPr>
        <sz val="10"/>
        <rFont val="Arial"/>
        <family val="2"/>
        <charset val="238"/>
      </rPr>
      <t>. Obračun po dejanskih stroških.</t>
    </r>
  </si>
  <si>
    <t>2,3</t>
  </si>
  <si>
    <t xml:space="preserve"> Po končanih delih se gradbišče pospravi in vzpostavi v  stanje po zunanji ureditvi območja.</t>
  </si>
  <si>
    <t>2,4</t>
  </si>
  <si>
    <t>Postavitev gradbenih profilov na vzpostavljeno os trase cevovoda ter določitev nivoja za merjenje globine izkopa in polaganje cevovoda. Obračun za 1 kos.</t>
  </si>
  <si>
    <t>2,5</t>
  </si>
  <si>
    <t>Rušenje asfaltnega cestišča debeline 10 cm in odvozom na stalno gradbeno deponijo H=25km z nakladanjem, razkladanjem in planiranjem na deponiji vključno z takso.
Upoštevano polovico cestišča, ostalo pri vodovodu</t>
  </si>
  <si>
    <t>m2</t>
  </si>
  <si>
    <t>2,6</t>
  </si>
  <si>
    <t>Pravilni strojni odrez asfalta debeline do 10 cm z rezalno ploščo. Obračun za m1.</t>
  </si>
  <si>
    <t>2,7</t>
  </si>
  <si>
    <t>Rezkanje obstoječega obrabnega sloja asfalta v debelini 4 cm na stiku med obstoječim in novim asfaltom, v širini 0,5m. Obračun za 1 m2.</t>
  </si>
  <si>
    <t>2,8</t>
  </si>
  <si>
    <t>Strojni zkop jarka globine 0.0-2.0 m v terenu III-IV. kat. z nakladanjem na kamion  Brežine se izvajajo v naklonu 65° do nivoja -0.10 m do novega terena.
Obračun za 1 m3.</t>
  </si>
  <si>
    <t>m3</t>
  </si>
  <si>
    <t>2,9</t>
  </si>
  <si>
    <t>Ročni izkop v terenu III. -VI. kat. globine 0.0-2.0 m širine jarka do 3 m. z nakladanjem na kamion. 
Obračun za 1 m3.</t>
  </si>
  <si>
    <t>2,10</t>
  </si>
  <si>
    <t>Dovoz odkopanega materiala na začasno gradbeno deponijo  z nakladanjem na kamion, razkladanjem, razgrinjanjem, planiranjem in utrjevanjem v slojih po 50 cm, vključno stroški deponije. Obračun za 1 m3.</t>
  </si>
  <si>
    <t>2,11</t>
  </si>
  <si>
    <t>Ročno planiranje dna jarka s točnostjo +/- 3 cm v projektiranem padcu. Obračun za 1 m2.</t>
  </si>
  <si>
    <t>2,12</t>
  </si>
  <si>
    <t>Nabava in dobava 2x sejanega peska fr.0.02-8 mm in izdelava nasipa za izravnavo dna jarka debeline 10 cm , s planiranjem in utrjevanjem do 95 % trdnosti po standardnem Proktorjevem postopku.
Obračun za 1 m3.</t>
  </si>
  <si>
    <t>2,13</t>
  </si>
  <si>
    <t>Nabava, dobava in izdelava nasipa do 20 cm nad temenom cevi. Na pešč. post. se izvede 3-5 cm deb. ležišče cevi. Obsip cevi se izvaja v slojih po 15 cm iz 2xsejanega peska fr. 0,02 - 8 mm, istočasno na obeh straneh cevi z utrjevanjem po standard. Proktor. postopku. 
Obračun za 1 m3.</t>
  </si>
  <si>
    <t>2,14</t>
  </si>
  <si>
    <t>Dobava izbranega tamponskega drobljenca fr.0.02-100 mm za zasip  do višine potrebne za končno ureditev terena in z začasnim zasipom do terena (do končne ureditve ceste), s komprimiranjem v slojih deb. 20 cm-obstoječ material, vključno dovoz z začasne deponije.
Obračun za 1 m3 izvedenega zasipa.</t>
  </si>
  <si>
    <t>2,15</t>
  </si>
  <si>
    <t>Dobava izbranega tamponskega drobljenca fr.0.02-100 mm za zasip  do višine potrebne za končno ureditev terena in z začasnim zasipom do terena (do končne ureditve ceste), s komprimiranjem v slojih deb. 20 cm-NOV material, vključno z dovozom.
Obračun za 1 m3 izvedenega zasipa.</t>
  </si>
  <si>
    <t>2,16</t>
  </si>
  <si>
    <t>Dovoz odkopanega materiala-višek materiala pred dokončno ureditvijo terena in iz začasne deponije-  na trajno gradbeno deponijo  z nakladanjem na kamion, razkladanjem, razgrinjanjem, planiranjem in utrjevanjem v slojih po 50 cm, vključno stroški deponije. Obračun za 1 m3.</t>
  </si>
  <si>
    <t>2,17</t>
  </si>
  <si>
    <t>Nabava in dobava gramoza frakcije 0.02-32 mm in izdelava zgornjega ustroja  ceste  v deb. 40 cm z začasnim zasipom do terena, s komprimiranjem v slojih deb. 20 cm,utrditev na min. 80 Mpa.
Obračun za 1 m3 .</t>
  </si>
  <si>
    <t>2,18</t>
  </si>
  <si>
    <t xml:space="preserve">Izdelava finega planuma zgornjega ustroja z utrjevanjem na predpisano nosilnost, vključno z dosipom materiala, meritvami nosilnosti- podlaga za asfaltiranje.Obračun za 1 m2 </t>
  </si>
  <si>
    <t>2,19</t>
  </si>
  <si>
    <t>Asfaltiranje cestišča nosilnim sloj AC 22 BASE B50/70 A3, Z5 v deb. 6 cm. Izvedba po zahtevi upravljalca ceste in dovoljenja za poseg v cesto. Cena zajema material in delo, premaz stikov z dilaplastom.
Obračun za 1 m2.- 1/2 vozišča in navezava uvozov</t>
  </si>
  <si>
    <t>2,20</t>
  </si>
  <si>
    <t>Asfaltiranje vozišča z obrabnim slojem asfalta AC 11 SURF B50/70, Z2 v deb.4 cm. Izvedba po zahtevi upravljalca ceste in dovoljenja za poseg v cesto. Cena zajema material in delo, premaz stikov, pobrizg z emulzijo, zalivanje stikov.  
Obračun za 1 m2 - 1/2 vozišča in navezava uvozov</t>
  </si>
  <si>
    <t>2,21</t>
  </si>
  <si>
    <t>Dobava in  vgraditev novih betonskih cestnih robnikov 15/25 cm skupaj z vsemi deli in materiali. Na mestih uvozov poglobljen robnik. Na mestu cestnih požiralnikov se vgradi vtočni robnik (6x).</t>
  </si>
  <si>
    <t>2,22</t>
  </si>
  <si>
    <t>Rušenje vseh vrst betonskega tlaka ali obrobe ob robnikih na uvozih k objektom-z nakladanjem na kamion, razkladanjem in stroški deponije. Obračun za m2.</t>
  </si>
  <si>
    <t>2,23</t>
  </si>
  <si>
    <t>Izdelava vseh vrst betonskega tlaka ali obrobe  v debelini 10 cm- v prvotno stanje. Vključeni so vsi stroški izvedbe, vključno nabavo tlaka. Obračun za m2.</t>
  </si>
  <si>
    <t>2,24</t>
  </si>
  <si>
    <t>Črpanje vode iz gradbene jame v času gradnje.
Obračun za 1 uro.</t>
  </si>
  <si>
    <t>2,25</t>
  </si>
  <si>
    <t>Izkop terena III.-IV.ktg. (ročno:strojno, 20:80) za potrebe postavitve hidrantov. Obsip hidrantov s primernim gramoznim materialom fr.0.02-60 mm (cca 2 m3/ kos). Ureditev terena v novo stanje.
Obračun za 1 kos.</t>
  </si>
  <si>
    <t>2,26</t>
  </si>
  <si>
    <t>Obbetoniranje odcepov, hidrantov, odzračevalnih garnitur, lokov in podbetoniranje NL elementov v jaških, s porabo betona do 0.15-0.20 m3/kos. Obračun za 1 obbetoniranje.</t>
  </si>
  <si>
    <t>Zavarovanje nastavkov za zasune, odzračevalne garniture in hidrante z betonskimi montažnimi podložkami, ter namestitev cestnih kap na končno niveleto terena ali cestišča. Obračun za 1 kos.</t>
  </si>
  <si>
    <t>2,27</t>
  </si>
  <si>
    <t>Nabava in obbetoniranje drogov signalnih tablic za oznako hidrantov, odzračevalnih garnitur in zasunov. Stebrički so iz jeklenih cevi d 40 mm, višine 1800 mm. Poraba bet. do 0.25 m3/kos. Obračun za 1 kos.</t>
  </si>
  <si>
    <t xml:space="preserve">PREČKANJE S KOMUNALNIMI VODI  </t>
  </si>
  <si>
    <t>2,28</t>
  </si>
  <si>
    <t>Križanje projektiranega vodovoda s priključki z ostalimi komunalnimi vodi brez zaščitne cevi. Vmesni prostor se zapolni s peščenim materialom na dolžini 2 m. Izkop na mestu križanja se izvaja ročno pod nadzorom upravljalca komunalnega voda. Obračun za 1 križanje.</t>
  </si>
  <si>
    <t>2,29</t>
  </si>
  <si>
    <t>Križanje projektiranega vodovoda preko obstoječih cevi vodovodnih priključkov, ki bodo prevezani na novi vodovod.  Izkop na mestu križanja se izvaja ročno pod nadzorom upravljalca komunalnega voda. Obračun za 1 križanje.</t>
  </si>
  <si>
    <t>ČAS GRADNJE</t>
  </si>
  <si>
    <t>2,30</t>
  </si>
  <si>
    <t>Vzdrževanje  vseh prekopanih javnih površin (ceste, poti) v času rušitve zgornjega ustroja (asfalt, makadam) do vzpostavitve v prvotno stanje z upoštevanjem stroškov dela in materiala . Obračun za m1.</t>
  </si>
  <si>
    <t>2,31</t>
  </si>
  <si>
    <t>Ostala dodatna in nepredvidena dela. Obračun stroškov po dejanskih stroških porabe časa in materiala po vpisu v gradbeni dnevnik. 
Ocena stroškov 10% vrednosti zemeljskih del.</t>
  </si>
  <si>
    <t>ZEMELJSKA DELA</t>
  </si>
  <si>
    <t xml:space="preserve">Priprava gradbišča, določitev deponije vodovodnega materiala in zavarovanje. Po končanih delih se gradbišče pospravi in vzpostavi v prvotno stanje.
</t>
  </si>
  <si>
    <t xml:space="preserve">Nakladanje, razkladanje in prevoz vodovodnega materiala in orodja po gradbišču od deponije do mesta  vgradnje.  </t>
  </si>
  <si>
    <t>Prenos, spuščanje in polaganje cevi v jarek ter poravnanje v horizontalni in vertikalni smeri. Obračun za 1 m1.</t>
  </si>
  <si>
    <t>Prenos, spuščanje in polaganje NL elementov teže do 100 kg v jarek ter poravnanje v vertikalni in horizontalni smeri.</t>
  </si>
  <si>
    <t>Montaža NL cevi DN 100.</t>
  </si>
  <si>
    <t>Demontaža obstoječih cevi pri priključitvah novih in prekinitvah, z začasnim zapiranjem ventilov na obst. cevi, zapora vodooskrbe. Demontaža obst. cestnih kap z označevalnimi tablicami ukinjenih zasunov, hidrantov. Odvoz demontiranih delov, tudi ukinjenih cevi  na trajno deponijo, vključno s stroški deponije.</t>
  </si>
  <si>
    <t xml:space="preserve">Montaža  NL fazonskih kosov DN 80 </t>
  </si>
  <si>
    <t xml:space="preserve">Montaža  NL fazonskih kosov DN 100 </t>
  </si>
  <si>
    <t>Prenos, spuščanje in montaža zasunov DN 80 z vgradno garnituro in cestno kapo s podložko. Obračun za 1 kos.</t>
  </si>
  <si>
    <t>Prenos, spuščanje in montaža zasunov DN 100 z vgradno garnituro in cestno kapo s podložko. Obračun za 1 kos.</t>
  </si>
  <si>
    <t>Prenos, spuščanje in montaža podtalnega hidranta DN 80 s cestno kapo . Obračun za 1 kos.</t>
  </si>
  <si>
    <t>3,12</t>
  </si>
  <si>
    <t>Prenos, spuščanje in montaža podtalnega hidranta-blatnika DN 80 s cestno kapo s podložko. Obračun za 1 kos.</t>
  </si>
  <si>
    <t>3,13</t>
  </si>
  <si>
    <t>Tlačni preizkus cevovoda- priprava na preizkus po EN 805, možna izvedba v več fazah, po odsekih.Obračun po dejanskih stroških - za m1.</t>
  </si>
  <si>
    <t>3,14</t>
  </si>
  <si>
    <t>Dezinfekcija cevovoda pred izvedbo prevezav in vključitvijo v obratovanje. Postavka vključuje izpiranje cevovoda in pridobitev atesta ustreznosti kvalitete vode. Obračun za 1 m1.</t>
  </si>
  <si>
    <t>3,15</t>
  </si>
  <si>
    <t>Nabava in polaganje signalnega traku nad vodovodnimi cevmi.
 Obračun po 1 m1.</t>
  </si>
  <si>
    <t>3,16</t>
  </si>
  <si>
    <t>Nabava, dobava in montaža tablic za označevanje hidrantov, zračnikov in zasunov. Obračun za kos.</t>
  </si>
  <si>
    <t>3,17</t>
  </si>
  <si>
    <t>Preizkus hidrantov na novem cevovodu s pridobitvijo potrdila o delovanju. Obračun za kos.</t>
  </si>
  <si>
    <t>3,18</t>
  </si>
  <si>
    <t>Dodatna in nepredvidena dela. Obračun stroškovpo dejanski porabi časa in materiala, po vpisu v gradbeni dnevnik. Ocena stroškov 10% od vrednosti montažnih del.</t>
  </si>
  <si>
    <t>MONTAŽNA DELA</t>
  </si>
  <si>
    <r>
      <t xml:space="preserve">CEVI </t>
    </r>
    <r>
      <rPr>
        <sz val="11"/>
        <rFont val="Arial"/>
        <family val="2"/>
        <charset val="238"/>
      </rPr>
      <t>(Al-ZN zunanja zaščita v nanosu 400g/m2):</t>
    </r>
  </si>
  <si>
    <t>NL Natural cev C40, s tesnili, l=6.00 m, DN 100</t>
  </si>
  <si>
    <t>NL Natural cev C40,  Standard spoj z Vi tesnili, l=6.00 m, DN 100</t>
  </si>
  <si>
    <t>Vmesni cevni kos, l=500 mm, NL DN 100</t>
  </si>
  <si>
    <t xml:space="preserve">NL FAZONSKI KOSI: </t>
  </si>
  <si>
    <t>F kos, PN 10, DN 100</t>
  </si>
  <si>
    <t>E kos, PN 10, DN 100</t>
  </si>
  <si>
    <t>T kos, PN 10, DN 100/100</t>
  </si>
  <si>
    <t>Q kos, PN 10, DN 100.</t>
  </si>
  <si>
    <t>4,8</t>
  </si>
  <si>
    <t>Q kos, PN 10, DN 80.</t>
  </si>
  <si>
    <t>4,9</t>
  </si>
  <si>
    <t>N kos, PN 10, DN 80.</t>
  </si>
  <si>
    <t>4,10</t>
  </si>
  <si>
    <t>NL FF kos, l=500 mm, PN 10, DN 80</t>
  </si>
  <si>
    <t>4,11</t>
  </si>
  <si>
    <t>NL FFR kos, PN 10, DN 100/80</t>
  </si>
  <si>
    <t>NL  fazonski kos, sidrani z VI tesnili, v kompletu z VI tesnili</t>
  </si>
  <si>
    <t>4,12</t>
  </si>
  <si>
    <t>MMA kos, PN 10, Vi spoj, DN 100/80.</t>
  </si>
  <si>
    <t>4,13</t>
  </si>
  <si>
    <t>MMK kos 11°, PN 10, Vi spoj, DN 100.</t>
  </si>
  <si>
    <t>4,14</t>
  </si>
  <si>
    <t>MMK kos 22°, PN 10, Vi spoj, DN 100.</t>
  </si>
  <si>
    <t>4,15</t>
  </si>
  <si>
    <t>MMK kos 45°, PN 10, Vi spoj, DN 100.</t>
  </si>
  <si>
    <t>4,16</t>
  </si>
  <si>
    <t>MMQ, PN 10, Vi spoj, DN 100.</t>
  </si>
  <si>
    <t>VODOVODNE ARMATURE</t>
  </si>
  <si>
    <t>4,17</t>
  </si>
  <si>
    <t>Zasun DN 80, PN 16,  kratka izvedba, s teleskopsko vgradilno garnituro (1,3-2,0 m), talno kapo in montažno podložno ploščo</t>
  </si>
  <si>
    <t>4,18</t>
  </si>
  <si>
    <t xml:space="preserve"> Zasun DN 100, PN 16,  kratka izvedba, s teleskopsko vgradilno garnituro (1,3-2,0 m), talno kapo in montažno podložno ploščo</t>
  </si>
  <si>
    <t>4,19</t>
  </si>
  <si>
    <t>Podtalni hidrant DN 80,s cestno kapo s podložko, z vgradno dolžino l=1,25 m.</t>
  </si>
  <si>
    <t>4,20</t>
  </si>
  <si>
    <t>Podtalni hidrant-blatnik, PN16,  s podložko in cestno kapo , Hvg=1,5 m, DN 80;(DIN 3221()npr.Hawle tip 490F+490Z); možnost popolne izpraznitve -pretok 165 m3/h pri 1 bar tlačne razlike</t>
  </si>
  <si>
    <t>Vijačni material za medprirobnične spoje fazonskih kosov, armatur in spojnih kosov je zajet v ceni fazonov, armatur in spojnih kosov</t>
  </si>
  <si>
    <t>SPOJNI KOSI</t>
  </si>
  <si>
    <t>4,21</t>
  </si>
  <si>
    <t>Univerzalna spojka E, razstavljiva, iz nodularne litine GGG 400, z zunanjo in notranjo zaščito, tesnili v skladu z ISO 4633 in spojnim materialom- za cev LŽ, AC DN 80, PN 10, DN 80</t>
  </si>
  <si>
    <t>4,22</t>
  </si>
  <si>
    <t>4,23</t>
  </si>
  <si>
    <t>Dodatna in nepredvidena dela. Obračun stroškov po dejanski porabi časa in materiala, po vpisu v gradbeni dnevnik. Ocena stroškov 10% od vrednosti materiala</t>
  </si>
  <si>
    <t>NABAVA VODOVODNEGA MATERIALA</t>
  </si>
  <si>
    <t>HIŠNI VODOVODNI PRIKLJUČKI</t>
  </si>
  <si>
    <t xml:space="preserve">A1: REKAPITULACIJA </t>
  </si>
  <si>
    <t>VODOVODNI HIŠNI PRIKLJUČKI</t>
  </si>
  <si>
    <t>OBNOVE</t>
  </si>
  <si>
    <t>1.0 ZEMELJSKA DELA</t>
  </si>
  <si>
    <t>2.0 MONTAŽNA DELA</t>
  </si>
  <si>
    <t>3.0 NABAVA MATERIALA</t>
  </si>
  <si>
    <t>Obstoječi priključki- obnova.</t>
  </si>
  <si>
    <t>Določitev poteka trase vodovoda z upravljalcem in lastnikom objekta.</t>
  </si>
  <si>
    <r>
      <t xml:space="preserve">Zemeljska in gradbena dela za izvedbo cevi in jaškov </t>
    </r>
    <r>
      <rPr>
        <b/>
        <sz val="10"/>
        <rFont val="Arial"/>
        <family val="2"/>
        <charset val="238"/>
      </rPr>
      <t xml:space="preserve">pod zelenimi površinami </t>
    </r>
    <r>
      <rPr>
        <sz val="10"/>
        <rFont val="Arial"/>
        <family val="2"/>
        <charset val="238"/>
      </rPr>
      <t>- izkop ročno 40 % in strojno 60 %. Izkop brežine se izvaja v naklonu 65° do nivoja tampona, širina dna je 40 cm in povprečna globina izkopa je 1,20 m. Izvedba peščenega nasipa za izravnavo dna jarka v debelini 10 cm in nasutje nad cevjo v debelini 20 cm s peščenim materialom granulacije 0,02 - 8 mm ter strojno-ročno zasutje z izkopanim materialom in utrjevanjem po slojih debeline 20 cm. V ceno je vključeno tudi nakladanje in odvoz odvečnega materiala, humuziranje in zatravitev - vzpostavitev prvotnega stanja po vrtovih/zelenicah. Obračun za m1.</t>
    </r>
  </si>
  <si>
    <r>
      <t xml:space="preserve">Zemeljska in gradbena dela za izvedbo cevi in jaškov </t>
    </r>
    <r>
      <rPr>
        <b/>
        <sz val="10"/>
        <rFont val="Arial"/>
        <family val="2"/>
        <charset val="238"/>
      </rPr>
      <t xml:space="preserve">pod utrjenimi površinami </t>
    </r>
    <r>
      <rPr>
        <sz val="10"/>
        <rFont val="Arial"/>
        <family val="2"/>
        <charset val="238"/>
      </rPr>
      <t>- odstranitev ploščic in tlakovcev, rezanje in rušenje asfalta, odkop makadama ter izkop ročno 20 % in strojno 80 %. Izkop brežine se izvaja v naklonu 65° do nivoja tampona, širina dna je 60 cm in povprečna globina izkopa je 1,30 m. Izvedba peščenega nasipa za izravnavo dna jarka v debelini 10 cm in nasutje nad cevjo v debelini 20 cm s peščenim materialom granulacije 0,02 - 8 mm ter strojno-ročno zasutje z izkopanim materialom in utrjevanjem po slojih debeline 20 cm do 30 cm pod končnim tlakom. Dobava in vgradnja tampona 0-32 mm, uvaljanje, izdelava finega planuma z dosipom kot podlaga za finalni tlak. V postavko je vključeno tudi nakladanje in odvoz odvečnega materiala, polaganje tlakovcev in ploščic skupaj z dobavo manjkajočih, asfaltiranje z AC 8 surf B 70/100 A4 v debelini do 6 cm in zalivanje stikov - vzpostavitev prvotnega stanja po dvoriščih in dovozih k objektom ter utrjevanje peščenih površin. V postavki je  vključen ves potreben material in delo. Obračun za 1 m1.</t>
    </r>
  </si>
  <si>
    <r>
      <t>Zemeljska in gradbena dela za izvedbo cevi in jaškov</t>
    </r>
    <r>
      <rPr>
        <b/>
        <sz val="10"/>
        <rFont val="Arial"/>
        <family val="2"/>
        <charset val="238"/>
      </rPr>
      <t xml:space="preserve"> pod cestnimi površinami</t>
    </r>
    <r>
      <rPr>
        <sz val="10"/>
        <rFont val="Arial"/>
        <family val="2"/>
        <charset val="238"/>
      </rPr>
      <t xml:space="preserve"> - rezanje in rušenje asfalta ter izkop ročno 40 % in strojno 60 %. Izkop brežine se izvaja v naklonu 65° do nivoja tampona, širina dna je 40 cm in povprečna globina izkopa je 1,20 m. Izvedba peščenega nasipa za izravnavo dna jarka v debelini 10 cm in nasutje nad cevjo v debelini 20 cm s peščenim materialom granulacije 0,02 - 8 mm ter strojno-ročno zasutje z izkopanim materialom in utrjevanjem po slojih debeline 20 cm. Dobava in vgradnja tampona 0-32 mm, uvaljanje do potrebne nosilnosti v debelini 50 cm in izdelava finega planuma. V ceno je vključeno tudi nakladanje in odvoz odvečnega materiala, brez dobave asfalta. V postavki je vključen ves potreben material in delo. Obračun za  m1.</t>
    </r>
  </si>
  <si>
    <t>1,5</t>
  </si>
  <si>
    <t>Podkop (strojni in ročni) pod ograjami, živimi mejami in podobnim.</t>
  </si>
  <si>
    <t>1,6</t>
  </si>
  <si>
    <t>Izdelava preboja skozi temelj ali zunanjo steno objekta, jaška za cev fi 63 s sanacijo preboja ter sanacija hidro in termo izolacije, vodotesna izvedba. Obračun za 1 kos.</t>
  </si>
  <si>
    <t>1,7</t>
  </si>
  <si>
    <t>Rušenje betonskih vrtnih  robnikov 5/15/100 z nakladanjem na kamion ter odvozom na stalno gradbeno deponijo, vključno s stroški deponiranja ruševin. Dobava in vgradnja novih betonskih robnikov 5/15/100 ter postavitev v beton MB 20 (C16/20) porabe 0,15 m3/m1 in zalivanje stikov s cementno malto 1:2.Obračun za m1</t>
  </si>
  <si>
    <t>1,8</t>
  </si>
  <si>
    <t>Rušenje vseh vrst betonskega tlaka ali obrobe v in ob stavbah vključno z nakladanjem na kamion, razkladanjem in stroški deponije. Obračun za m2.</t>
  </si>
  <si>
    <t>1,9</t>
  </si>
  <si>
    <t>Izdelava vseh vrst betonskega tlaka ali obrobe v in ob stavbah v debelini 10 cm. Vključeni so vsi stroški izvedbe. Obračun za m2.</t>
  </si>
  <si>
    <t>1,10</t>
  </si>
  <si>
    <t>Gradbena dela za vodomerni jašek- kompletno z izkopom, zasipom, odvozom odvečnega materiala na trajno deponijo, vključno stroški deponije;  nasip z gramoznim materialom(fr.0,2-60 mm) 30 cm pod jaškom; betoniranje podlage; po končanih delih vzpostavitev prvotnega stanja. Obračun za 1 kos.</t>
  </si>
  <si>
    <t>Geodetski posnetek in vris cevi z jaški v kataster. En izvod posnetka v Gauss-Krugerjevem sistemu oz.veljavnem sistemu se odda v elektronski obliki. Izdelava geodetskega posnetka po zahtevi upravljalca vodovoda skladno s tehničnimi normativi za izvajanje del v katastru JP VODOVOD-KANALIZACIJA d.o.o. in po  gradbeni zakonodaji. Obračun za 1 m1 priključka.</t>
  </si>
  <si>
    <t>Montaža univerzalnega navrtnega zasuna za cevovod NL DN 100 z montažo vgradne garniture in cestne kape ter betonske podložke, vključno z zmanjševalnim kosom fi 6/4"/1" in prehodno ločno spojko d 32 za PE cev za prevezavo.</t>
  </si>
  <si>
    <t>Demontaža stare garniture navrtnega zasuna in cestne kape z betonsko podložko in ukinjene priključne cevi.  Odvoz na trajno deponijo, vključno stroški deponije.</t>
  </si>
  <si>
    <t>Demontaža obst.spojnih kosov, krogelnih pip fi 1", krogelnih pip z izpustom fi 1" ter prehodnih spojk PE   v starem vodomernem mestu  ter montaža vodomera v nov vodomerni jašek ter dobava in montaža  novih spojnih kosov in cevi  za povezavo v starem jašku. Blindiranje starega priključka.</t>
  </si>
  <si>
    <t xml:space="preserve">Montaža.spojnih kosov, krogelnih pip fi 1", krogelnih pip z izpustom fi 1" ter prehodnih spojk PE d 32 ter vodomera  v vodomernem mestu </t>
  </si>
  <si>
    <r>
      <t xml:space="preserve">Montaža </t>
    </r>
    <r>
      <rPr>
        <sz val="10"/>
        <rFont val="Arial CE"/>
        <charset val="238"/>
      </rPr>
      <t>tipskega zunanjega tipskega poliestrskega  vodomernega jaška DN 100 cm, gl.1,7 m, povozni  LTŽ pokrov (s termoizolacijo pod pokrovom).</t>
    </r>
  </si>
  <si>
    <t>Izpiranje cevi hišnih priključkov.</t>
  </si>
  <si>
    <t>Nabava in polaganje signalnega traku nad cevmi hišnih priključkov.</t>
  </si>
  <si>
    <t>PE cev tip 100 d 32x3,0 mm (PN 16) - vodovodna cev.</t>
  </si>
  <si>
    <t>PE cev tip 80 d 63x4,7 mm -zaščitna cev</t>
  </si>
  <si>
    <t>Univerzalni navrtni zasun za cevovod DN 100 z vgradno garnituro in cestno kapo ter betonsko podložko, vključno z zmanjševalnim kosom fi 6/4"/1" in prehodno ločno spojko-ISO FITING d 32 za PE cev za prevezavo.</t>
  </si>
  <si>
    <t>3,4</t>
  </si>
  <si>
    <r>
      <t xml:space="preserve">Dobava </t>
    </r>
    <r>
      <rPr>
        <sz val="10"/>
        <rFont val="Arial CE"/>
        <charset val="238"/>
      </rPr>
      <t>tipskega  zunanjega tipskega poliestrskega vodomernega jaška DN 100 cm, h= 170 cm, z LTŽ pokrovom, povoznim, s termoizolacojo pod pokrovom, z nerjavečo vstopno lestvijo in vodotesnimi manšetami za prehod skozi steno(2x).</t>
    </r>
  </si>
  <si>
    <t>3,5</t>
  </si>
  <si>
    <t>Zmanjševalni kos fi 1"/3/4"</t>
  </si>
  <si>
    <t>3,6</t>
  </si>
  <si>
    <t>Kroglena pipa fi 1"</t>
  </si>
  <si>
    <t>3,7</t>
  </si>
  <si>
    <t>Kroglena pipa fi 1" z izpustom</t>
  </si>
  <si>
    <t>3,8</t>
  </si>
  <si>
    <t>ISO spojka  d 32/1'' za prevezavo obstoječe cevi PE d 32 in cevi pri jaških</t>
  </si>
  <si>
    <t>3,9</t>
  </si>
  <si>
    <t>3,10</t>
  </si>
  <si>
    <t>Dodatna in nepredvidena dela. Obračun stroškov po dejanski porabi časa in materiala, po vpisu v gradbeni dnevnik. Ocena stroškov 10% od vrednosti materiala.</t>
  </si>
  <si>
    <t>KANALIZACIJA PUSTOVRHOVA</t>
  </si>
  <si>
    <t>Številka postavke</t>
  </si>
  <si>
    <t>Opis postavke</t>
  </si>
  <si>
    <t>Enota mere</t>
  </si>
  <si>
    <t xml:space="preserve">Cena na enoto mere </t>
  </si>
  <si>
    <t>Cena brez DDV</t>
  </si>
  <si>
    <t>kanal K1</t>
  </si>
  <si>
    <t>Rekapitulacija</t>
  </si>
  <si>
    <t>I.</t>
  </si>
  <si>
    <t>PRIPRAVLJALNA DELA</t>
  </si>
  <si>
    <t>II.</t>
  </si>
  <si>
    <t>III.</t>
  </si>
  <si>
    <t>KANALIZACIJSKA DELA</t>
  </si>
  <si>
    <t>IV.</t>
  </si>
  <si>
    <t>KRIŽANJA Z KOMUNALNIMI VODI</t>
  </si>
  <si>
    <t>V.</t>
  </si>
  <si>
    <t>CESTARSKA DELA</t>
  </si>
  <si>
    <t>VI.</t>
  </si>
  <si>
    <t>ODCEPI ZA PRIKLJUČITEV H.P. IN C.P.</t>
  </si>
  <si>
    <t>VII.</t>
  </si>
  <si>
    <t>ZAKLJUČNA DELA</t>
  </si>
  <si>
    <t>VIII.</t>
  </si>
  <si>
    <t>NEPREDVIDENA DELA</t>
  </si>
  <si>
    <t>10%</t>
  </si>
  <si>
    <t>SKUPAJ OBJEKT</t>
  </si>
  <si>
    <t>01.1</t>
  </si>
  <si>
    <t>Zakoličenje osi kanalizacije, z zavarovanjem osi, oznako revizijskih jaškov, izdelava zapisnika o zakoličbi ipd.</t>
  </si>
  <si>
    <t xml:space="preserve"> m1</t>
  </si>
  <si>
    <t>01.2</t>
  </si>
  <si>
    <t>Postavitev gradbenih profilov na vzpostavljeno os trase cevovoda, ter določitev nivoja za merjenje globine izkopa in polaganje cevovoda.</t>
  </si>
  <si>
    <t xml:space="preserve"> kos</t>
  </si>
  <si>
    <t>01.3</t>
  </si>
  <si>
    <t xml:space="preserve">Zakoličba obstoječih komunalnih vodov in oznaka križanj. Nadzor pri gradnji kanala pristojnih služb ostalih komunalnih vodov na območju. </t>
  </si>
  <si>
    <t>01.4</t>
  </si>
  <si>
    <t>Izdelava posnetka obstoječega stanja okolice gradnje s poročilom, slikovnim dokumentiranjem, vgraditvijo reperjev, nulto meritvijo, ipd.</t>
  </si>
  <si>
    <t>kpl</t>
  </si>
  <si>
    <t>01.5</t>
  </si>
  <si>
    <t xml:space="preserve">Izvedba projektantskega nadzora. </t>
  </si>
  <si>
    <t>01.6</t>
  </si>
  <si>
    <t>Izvedba geomehanskega nadzora in prevzem gradbene jame in temeljnih tal.</t>
  </si>
  <si>
    <t>01.7</t>
  </si>
  <si>
    <t xml:space="preserve">Priprava gradbišča v dolžini L=215 m, odstranitev eventuelnih ovir, prometnih znakov in utrditev delovnega platoja. Po končanih delih gradbišče pospraviti in vzpostaviti v prvotno stanje.                         </t>
  </si>
  <si>
    <t>01.8</t>
  </si>
  <si>
    <t>Pridobitev dovoljenja za cestno zaporo, z ureditvijo prometnega režima v času, gradnje z obvestili, dodatno zavarovanje gradbene jame in gradbišča, ter postavitev prometne signalizacije. Po izvedbi odstraniti in prometni režim vzpostaviti  v prvotno stanje. Izvesti skladno z navodili upravljavca ceste.
Upoštevano polovica, ostalo pri vodovodu.</t>
  </si>
  <si>
    <t xml:space="preserve">    </t>
  </si>
  <si>
    <t xml:space="preserve"> Skupaj PRIPRAVLJALNA DELA:</t>
  </si>
  <si>
    <t>02.1</t>
  </si>
  <si>
    <t>Zaščita gradbene jame z jeklenim opažem z vodili (SBH, Krings, …). Najem, prevozi, nameščanje, prestavljanje, pranje po zaključku. Globina jarka do 3m, širina jarka do 1,6m. Obračun na 1m1 kanala.</t>
  </si>
  <si>
    <t>m</t>
  </si>
  <si>
    <t>02.2</t>
  </si>
  <si>
    <t>Strojni izkop jarka globine 0-4m, v terenu III. kat. z nakladanjem na kamion in odvozom na začasno gradbeno deponijo izvajalca.</t>
  </si>
  <si>
    <t xml:space="preserve"> - izkop v zemljini III. do IV. ktg, ocena 90 % izkopa</t>
  </si>
  <si>
    <t xml:space="preserve"> - izkop v zemljini V. ktg, ocena 10 % izkopa, posamezne samice</t>
  </si>
  <si>
    <t>02.3</t>
  </si>
  <si>
    <t>Ročni izkop jarka globine 0-4, v terenu III. kat. z nakladanjem na kamion in odvozom na začasno gradbeno deponijo izvajalca. Predvsem izkop okoli komunalnih vodov.</t>
  </si>
  <si>
    <t>02.4</t>
  </si>
  <si>
    <t>Izvedba pogolobitve in črpanje vode iz gradbene jame ali jarka. Črpanje z kapaciteto do 20 l/s.</t>
  </si>
  <si>
    <t>02.5</t>
  </si>
  <si>
    <t>Ročno planiranje dna jarka s točnostjo +/- 3 cm po projektiranem padcu.</t>
  </si>
  <si>
    <t xml:space="preserve"> m2</t>
  </si>
  <si>
    <t>02.6</t>
  </si>
  <si>
    <t>Dobava, nakladanje, prevoz in zvračanje peska za posteljico. Z razgrinjanjem in komprimacijo. Peščena posteljica je iz frakcije 8-32 mm, debeline 15 cm.</t>
  </si>
  <si>
    <t>02.7</t>
  </si>
  <si>
    <t>Dobava peska frakcije 8-32 mm in izdelava nasipa nad položenimi cevmi 30 cm nad temenom. Na peščeno posteljico se izvede 3-5 cm debel nasip, v katerega si cev izdela ležišče. Obsip in nasip je potrebno utrditi do 95 % trdnosti po standardnem Proktorjevem postopku.</t>
  </si>
  <si>
    <t>02.8</t>
  </si>
  <si>
    <t>02.9</t>
  </si>
  <si>
    <t>Odvoz viška izkopanega materiala na trajno deponijo z plačilom takse za trajno odlaganje.</t>
  </si>
  <si>
    <t>02.10</t>
  </si>
  <si>
    <t>Izdelava proviziranih dostopov do objektov preko izkopanih jarkov iz plohov debeline 5cm, komplet z zaščitno ograjo iz desk in tramičev.</t>
  </si>
  <si>
    <t>02.11</t>
  </si>
  <si>
    <t xml:space="preserve"> Skupaj ZEMELJSKA DELA:</t>
  </si>
  <si>
    <t>03.1</t>
  </si>
  <si>
    <t xml:space="preserve"> -cev DN 300 mm</t>
  </si>
  <si>
    <t>03.2</t>
  </si>
  <si>
    <t xml:space="preserve"> - DN 300 / DN 160</t>
  </si>
  <si>
    <t xml:space="preserve"> - DN 300 / DN 200</t>
  </si>
  <si>
    <t>03.3</t>
  </si>
  <si>
    <t xml:space="preserve"> - globina jaška: 1-2m</t>
  </si>
  <si>
    <t xml:space="preserve"> - globina jaška: 2-3m</t>
  </si>
  <si>
    <t>03.4</t>
  </si>
  <si>
    <t>Prevoz in prenos kanalizacijskih cevi in fazonov iz deponije do mesta vgraditve.</t>
  </si>
  <si>
    <t>03.5</t>
  </si>
  <si>
    <t>Montaža cevovoda DN 300 komplet s fazoni na pripravljeno podlago.</t>
  </si>
  <si>
    <t>03.6</t>
  </si>
  <si>
    <t xml:space="preserve">Izdelava AB temeljne plošče revizijskega jaška, dimenzij 2,2x2,2m debeline 20cm, iz betona C25/30. </t>
  </si>
  <si>
    <t>03.7</t>
  </si>
  <si>
    <t>Montaža revizijskih jaškov na pripravljeno podlago.</t>
  </si>
  <si>
    <t>03.8</t>
  </si>
  <si>
    <t>Izdelava priklopa na obstoječi kanal DN 300. Vgradnja novega GRP jaška premera 1000 mm, prilagoditev obstoječe betonske cevi s pravilnim odrezom (gorvodno in dolvodno), GRP nastavkoma DN 300 za priklop na jašek z zatesnitvijo v obstoječo cev, priklop obstoječega kanala z montažnima spojkama, obbetoniranje. Skupaj z prečrpavanjem odpadne vode v obstoječem kanalu in vsemi ostalimi deli in materiali</t>
  </si>
  <si>
    <t>03.9</t>
  </si>
  <si>
    <t>03.10</t>
  </si>
  <si>
    <t>Prečrpavanje odpadne vode pri prečkanju delujoče obstoječe kanalizacije. Komplet z zatesnitvijo obstoječe cevi na obeh straneh in vsemi ostalimi potrebnimi deli in materiali.</t>
  </si>
  <si>
    <t>03.11</t>
  </si>
  <si>
    <t>Pregled in čiščenje kanala pred izvedbo tlačnega poizkusa.</t>
  </si>
  <si>
    <t>03.12</t>
  </si>
  <si>
    <t>Pregled in snemanje s TV kamero vseh kanalizacijskih cevi,  jaškov in vse cevne odseke. Snemanje kanala po standardu SIST EN 13508-2:2003 in skladno z nemškimi smernicami ATV-M 143-2.</t>
  </si>
  <si>
    <t>03.13</t>
  </si>
  <si>
    <t>Tlačni preizkus kanala, po standardu SIST EN 1610</t>
  </si>
  <si>
    <t xml:space="preserve"> m1        </t>
  </si>
  <si>
    <t xml:space="preserve"> Skupaj KANALIZACIJSKA DELA:</t>
  </si>
  <si>
    <t>04.1</t>
  </si>
  <si>
    <t>Izvedba križanja z različnimi nizkonapetostnimi kablovodi (NN, SN, TK, …)</t>
  </si>
  <si>
    <t>04.2</t>
  </si>
  <si>
    <t>Izvedba križanja z obstoječo delujočo kanalizacijo.</t>
  </si>
  <si>
    <t>04.3</t>
  </si>
  <si>
    <t>Izvedba križanja s plinovodnimi priključki.</t>
  </si>
  <si>
    <t>04.4</t>
  </si>
  <si>
    <t>Izvedba križanja z vodovodnimi priključki.</t>
  </si>
  <si>
    <t>04.5</t>
  </si>
  <si>
    <t>Izvedba križanja z projektiranim vodovodom</t>
  </si>
  <si>
    <t>04.6</t>
  </si>
  <si>
    <t>Izvedba križanja z SN kablovodi.</t>
  </si>
  <si>
    <t>04.7</t>
  </si>
  <si>
    <t>Zaščita kablovoda za čas gradnje pri vzporednem poteku ob odprtem jarku.</t>
  </si>
  <si>
    <t>04.8</t>
  </si>
  <si>
    <t>Zaščita TK kablovoda za čas gradnje pri vzporednem poteku ob odprtem jarku.</t>
  </si>
  <si>
    <t>04.9</t>
  </si>
  <si>
    <t>Zaščita plinovoda za čas gradnje pri vzporednem poteku ob odprtem jarku.</t>
  </si>
  <si>
    <t xml:space="preserve"> Skupaj KRIŽANJA:</t>
  </si>
  <si>
    <t>CESTARSKA DELA:</t>
  </si>
  <si>
    <t>Opomba: upoštevano pol pri kanalizaciji, pol pri vodovodu</t>
  </si>
  <si>
    <t>05.1</t>
  </si>
  <si>
    <t>05.2</t>
  </si>
  <si>
    <t>Rušenje cestnih robnikov z odvozom na začasno deponijo. Dobri robniki se shranijo za kasnejšo uporabo.
Upoštevana celotna južna stran ulice, ostalo pri vodovodu.</t>
  </si>
  <si>
    <t>05.3</t>
  </si>
  <si>
    <t>Pravilni odrez asfalta debeline do 10 cm z rezalno ploščo.</t>
  </si>
  <si>
    <t xml:space="preserve">m1       </t>
  </si>
  <si>
    <t>05.4</t>
  </si>
  <si>
    <t>Rezkanje obstoječega obrabnega sloja asfalta v debelini 4 cm na stiku med obstoječim in novim asfaltom, v širini 0,5m.</t>
  </si>
  <si>
    <t>05.5</t>
  </si>
  <si>
    <t>Dobava in  vgraditev betonskih cestnih robnikov 15/25 cm skupaj z vsemi deli in materiali. Na mestih uvozev poglobljen robnik.</t>
  </si>
  <si>
    <t>05.6</t>
  </si>
  <si>
    <t>Nabava, dobava in vgradnja tamponskega drobljenca D32 debeline 40 cm, utrditev na minimalno 80 Mpa.</t>
  </si>
  <si>
    <t>05.7</t>
  </si>
  <si>
    <t>Izvedba asfaltne nosilne plasti v sloju AC 22 base B 50/70 A3, Z5 deb. 6 cm. Izvedba po navodilih upravljavca cestišča.</t>
  </si>
  <si>
    <t xml:space="preserve">m2        </t>
  </si>
  <si>
    <t>05.8</t>
  </si>
  <si>
    <t>Izvedba asfaltne zaporne plasti v sloju AC 11 surf B50/70 A3 v debelini 4 cm. Komplet z predhodnim pobrizgom z emulzijo. Izvedba po navodilih upravljavca cestišča.</t>
  </si>
  <si>
    <t>CESTARSKA DELA SKUPAJ</t>
  </si>
  <si>
    <t>ODCEPI ZA PRIKLJUČITEV HIŠNIH PRIKLJUČKOV IN CESTNIH POŽIRALNIKOV</t>
  </si>
  <si>
    <t>06.1</t>
  </si>
  <si>
    <t>Izvedba zemeljskih del za priključitev odcepov za hišne priključke z odstranitvijo asfalta in roba pločnika (kjer je potrebno) za izvedbo kanalizacijskega priključka z strojnem izkopom dna širine 60 cm in povprečne globine 3,00 m, v terenu III. kategorije, z odvozom  viška materiala na stalno gradbeno deponijo, vključeni stroški deponije, brežine se izvajajo v naklonu 60°, ročno planiranje dna jarka +/-3 cm po projektiranem padcu, izdelava betonske posteljice debeline 10 cm in obbetoniranja cevi višine 10 cm, skupaj z zasipom jarka s komprimiranjem v slojih po 20 cm. Po opravljenih delih vzpostavitev prvotnega stanja.
Upoštevati vsa križanja z obstoječimi komunalnimi vodi!</t>
  </si>
  <si>
    <t>06.2</t>
  </si>
  <si>
    <t>Nabava in montaža cevnega materiala, cevi PVC DN 160 z vsemi potrebnimi fazoni, tesnili in ostalimi elementi.</t>
  </si>
  <si>
    <t>06.3</t>
  </si>
  <si>
    <t>Nabava in montaža cevnega materiala, cevi PVC DN 200 z vsemi potrebnimi fazoni, tesnili in ostalimi elementi.</t>
  </si>
  <si>
    <t>06.4</t>
  </si>
  <si>
    <t>06.5</t>
  </si>
  <si>
    <t>Izvedba priklopa na obstoječo cev hišnega priključka, z vsemi potrebnimi deli ina materiali.</t>
  </si>
  <si>
    <t>ODCEPI SKUPAJ</t>
  </si>
  <si>
    <t>07.1</t>
  </si>
  <si>
    <t>Pospravljanje na lokaciji gradbišča</t>
  </si>
  <si>
    <t>07.2</t>
  </si>
  <si>
    <t>07.3</t>
  </si>
  <si>
    <t>Skupaj ZAKLJUČNA DELA</t>
  </si>
  <si>
    <t>Oznaka</t>
  </si>
  <si>
    <t>X</t>
  </si>
  <si>
    <t>Y</t>
  </si>
  <si>
    <t>Stacionaza</t>
  </si>
  <si>
    <t>K.Pokrova</t>
  </si>
  <si>
    <t>K.Dna</t>
  </si>
  <si>
    <t>K1</t>
  </si>
  <si>
    <t>RJ 1</t>
  </si>
  <si>
    <t>RJ 2</t>
  </si>
  <si>
    <t>RJ 3</t>
  </si>
  <si>
    <t>RJ 4</t>
  </si>
  <si>
    <t>RJ 5</t>
  </si>
  <si>
    <t>RJ 6</t>
  </si>
  <si>
    <t>RJ 7</t>
  </si>
  <si>
    <t>RJ 8</t>
  </si>
  <si>
    <t>RJ 9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</si>
  <si>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</si>
  <si>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</si>
  <si>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</si>
  <si>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</si>
  <si>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</si>
  <si>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</si>
  <si>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</si>
  <si>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</si>
  <si>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</si>
  <si>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</si>
  <si>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</si>
  <si>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</si>
  <si>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</si>
  <si>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</si>
  <si>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</si>
  <si>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</si>
  <si>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</si>
  <si>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</si>
  <si>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</si>
  <si>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</si>
  <si>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Rušenje asfaltnega cestišča debeline 10 cm in odvozom na stalno gradbeno deponijo H=25km z nakladanjem, razkladanjem in planiranjem na deponiji vključno z takso.
Upoštevano polovico cestišča, ostalo pri kanalizaciji.</t>
  </si>
  <si>
    <t>Dobava in zasip z novim gramoznim materialom s komprimiranjem v slojih po 30 cm do 95% zgoščenosti po standardnem Proktorjevem postopku.</t>
  </si>
  <si>
    <t>Rušenje obstoječega betonskega kanala in revizijskih jaškov, vključno z stroški odvoza na deponijo.Del ki poteka pod privatnimi zemljišči se zatesni in izloči iz obratovanja z betonskimi čepi na obeh koncih.
Dolžina kanalizacije ki se ruši je cca 110m, širina cest je cca 4m.</t>
  </si>
  <si>
    <t>Dobava in vgradnja LTŽ pokrova fi 600mm EN 124 D400 kN (v kvaliteti Norinco ali Pam ali podobno…). Pokrov izveden na zaklep z odprtinami za zračenje. Vključno z AB vencem za vgradnjo LTŽ pokrova ter  dobavo  in vgrajevanjem betona C16/20 in vso potrebno armaturo za betoniranje pete revizijskih jaškov.
Skupaj z razbremenilno ploščo za montažo na cev DN 1000 mm, ter vsemi potrebnimi deli in materiali.</t>
  </si>
  <si>
    <t>Izdelava projekta izvedenih del-PID in dokazila o zanesljivosti objekta skladno z zahtevami bodočega upravljalca, v 3 izvodih.</t>
  </si>
  <si>
    <t>vključno izdelava PID in dokazila o zanesljivosti objekta.</t>
  </si>
  <si>
    <t>Izvedba hišnega vodovodnega priključka s tehnologijo podbijanja oz. podvrtavanja. Izdelava vodene vrtine fi 90mm za uvlečenje PE/HD cevi 1 x fi 63 mm po tehnologiji HDD v zemljini III. – IV. Ktg., kompletno z dobavo vode in betonita za potrebe vrtanja. Dobava in montaža PE/HD cevi fi 63 mm, PE 100, SDR17, PN 10. V ceno je vključena priprava gradbene jame z vsemi nepredvidenimi deli. Prav tako je v ceno vključena dostava in montaža potrebne mehanizacije z vsemi premiki garniture »HDD« ter dodatnimi deli in vzpostavitvijo terena v začetno stanje. Cena postavke je na tekoči meter izvedbe. Trasa in dolžina le te se določita na terenu. (npr. na novo urejena dvorišča,...).« Obračun za 1 m podvrtavanja oziroma obnove hišnega vodovodnega priključka.</t>
  </si>
  <si>
    <t xml:space="preserve">Montaža vodovodne cevi PE 100  d 32x3,0 mm za hišni priključek (upoštevana tudi montaža zaščitne cevi, vod.cevi v zaščitno cev, vključno s povezavo na ločno spojko pri zasunu in armaturo v merilnem mestu). </t>
  </si>
  <si>
    <t xml:space="preserve">Montaža vodovodne cevi PE 100  d 32x3,0 mm za hišni priključek (upoštevana tudi montaža vod.cevi v obstoječo zaščitno cev, vključno s povezavo na ločno spojko pri zasunu in armaturo v merilnem mestu). </t>
  </si>
  <si>
    <t>Priprava na tlačni preizkus hišnih priključkov. Obračun za 1 kos.</t>
  </si>
  <si>
    <t>JP VODOVOD KANALIZACIJA SNAGA d.o.o.</t>
  </si>
  <si>
    <t>Transportni stroški dobave materiala 10% od vrednosti materiala</t>
  </si>
  <si>
    <t>Transportni stroški nabave materiala 10% od vrednosti materiala.</t>
  </si>
  <si>
    <t>Dobava cevi kanalizacijskega cevovoda; nazivne togosti SN 10.000 N/m2, izdelane iz armiranega poliestra (GRP) po SIST EN 14 364. Cev ima na eni strani montirano spojko iz poliestra z EPDM tesnilom. Notranji zaščitni sloj cevi iz čistega poliestra, brez polnila in ojačitve, mora imeti minimalno debelino 1,0 mm s ciljem doseganja tesnosti, kemijske in abrazijske obstojnosti in odpornosti na obrus pri visokotlačnem čiščenju.</t>
  </si>
  <si>
    <t>vpišite proizvajalca in tip cevi</t>
  </si>
  <si>
    <t>vpišite proizvajalca jaškov</t>
  </si>
  <si>
    <t>Dobava revizijskih jaškov za  priključitev hišnega priključka iz armiranega poliestra (GRP) po SIST EN 14 364, komplet z izdelano muldo. Komplet z razbremenilno ploščo za pokrov in LŽ pokrovom fi 600 mm, EN 124 C250 kN. Vključno z AB vencem za vgradnjo LŽ pokrova.
 - premer jaška: 1000 mm
 - priključna cev: DN 200 ali DN 160 mm
 - globina jaška: do 3m
 - debelina sten min 15mm</t>
  </si>
  <si>
    <t>Dobava odcepnih kosov za priključitev hišnih priključkov, izdelava iz cevi za kanal; nazivne togosti SN 10.000 N/m2, izdelane iz armiranega poliestra (GRP) po SIST EN 14 364. Fazon ima na eni strani montirano spojko iz poliestra z EPDM tesnilom. Notranji zaščitni sloj cevi iz čistega poliestra, brez polnila in ojačitve, mora imeti minimalno debelino 1,0 mm s ciljem doseganja tesnosti, kemijske in abrazijske obstojnosti in odpornosti na obrus pri visokotlačnem čiščenju. Vlaminiran PVC odcep pod kotom 45°. 
(DN glavni kanal / DNodcep)</t>
  </si>
  <si>
    <t>Dobava revizijskih jaškov iz armiranega poliestra (GRP) po SIST EN 14 364, komplet z izdelano muldo. Min debelina sten 15 mm.
 - premer jaška: 1000 mm
 - priključna cev: DN 400 mm</t>
  </si>
  <si>
    <t>vpišite proizvajalca odcepov</t>
  </si>
  <si>
    <t>Geodetski posnetek kanalizacije in vodovoda, vris v kataster in izdelava geodetskega načrta (za kanalizacijo in vodovod, skupna površina območja obdelave cca 3500 m2), vključno z skico meritev, terenskim zapisnikom, kopijo situacij starega in novega stanja. Datoteka koordinat z atributi za hišne priključke, prijava spremembe komunalnega voda, ASCII datoteke za prenos podatkov v GIS bazo JP VO - KA). V tiskani in elektronski obliki.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</si>
</sst>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"/>
    <numFmt numFmtId="165" formatCode="#,##0.00\ [$€-424];[Red]\-#,##0.00\ [$€-424]"/>
    <numFmt numFmtId="166" formatCode="0.0"/>
    <numFmt numFmtId="167" formatCode="#,##0.00\ _€"/>
    <numFmt numFmtId="168" formatCode="#,##0.00\ &quot;SIT&quot;"/>
    <numFmt numFmtId="169" formatCode="#,##0.00\ [$€-1]"/>
    <numFmt numFmtId="170" formatCode="#,##0.00\ _S_I_T"/>
    <numFmt numFmtId="171" formatCode="0.000"/>
  </numFmts>
  <fonts count="6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theme="0"/>
      <name val="Arial CE"/>
      <charset val="238"/>
    </font>
    <font>
      <sz val="10"/>
      <name val="Tahoma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Times New Roman"/>
      <family val="1"/>
      <charset val="238"/>
    </font>
    <font>
      <sz val="9"/>
      <color indexed="53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4"/>
      <name val="Times New Roman CE"/>
      <family val="1"/>
      <charset val="238"/>
    </font>
    <font>
      <b/>
      <sz val="14"/>
      <name val="Arial"/>
      <family val="2"/>
      <charset val="238"/>
    </font>
    <font>
      <b/>
      <sz val="12"/>
      <name val="Times New Roman CE"/>
      <family val="1"/>
      <charset val="238"/>
    </font>
    <font>
      <b/>
      <i/>
      <sz val="16"/>
      <name val="Arial"/>
      <family val="2"/>
      <charset val="238"/>
    </font>
    <font>
      <b/>
      <i/>
      <sz val="10"/>
      <name val="Arial"/>
      <family val="2"/>
      <charset val="238"/>
    </font>
    <font>
      <i/>
      <sz val="11"/>
      <name val="Arial"/>
      <family val="2"/>
      <charset val="238"/>
    </font>
    <font>
      <i/>
      <u/>
      <sz val="10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"/>
      <family val="2"/>
      <charset val="238"/>
    </font>
    <font>
      <b/>
      <i/>
      <sz val="14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sz val="10"/>
      <name val="Times New Roman CE"/>
      <charset val="238"/>
    </font>
    <font>
      <u/>
      <sz val="10"/>
      <name val="Arial"/>
      <family val="2"/>
      <charset val="238"/>
    </font>
    <font>
      <sz val="12"/>
      <name val="Times New Roman CE"/>
      <family val="1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name val="Arial Narrow"/>
      <family val="2"/>
      <charset val="238"/>
    </font>
    <font>
      <b/>
      <u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sz val="10"/>
      <name val="Arial"/>
      <family val="2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6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name val="Arial CE"/>
      <charset val="238"/>
    </font>
    <font>
      <b/>
      <sz val="10"/>
      <name val="Arial CE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4" tint="-0.249977111117893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tted">
        <color indexed="55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7">
    <xf numFmtId="0" fontId="0" fillId="0" borderId="0"/>
    <xf numFmtId="0" fontId="9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7" fillId="0" borderId="0"/>
    <xf numFmtId="0" fontId="1" fillId="0" borderId="0"/>
    <xf numFmtId="0" fontId="22" fillId="0" borderId="0"/>
    <xf numFmtId="39" fontId="47" fillId="0" borderId="8">
      <alignment horizontal="right" vertical="top" wrapText="1"/>
    </xf>
    <xf numFmtId="0" fontId="10" fillId="0" borderId="0"/>
    <xf numFmtId="0" fontId="2" fillId="0" borderId="0"/>
    <xf numFmtId="0" fontId="22" fillId="0" borderId="0"/>
    <xf numFmtId="0" fontId="60" fillId="0" borderId="0"/>
    <xf numFmtId="0" fontId="3" fillId="0" borderId="0" applyNumberFormat="0" applyFill="0" applyBorder="0" applyAlignment="0" applyProtection="0"/>
  </cellStyleXfs>
  <cellXfs count="533">
    <xf numFmtId="0" fontId="0" fillId="0" borderId="0" xfId="0"/>
    <xf numFmtId="49" fontId="50" fillId="0" borderId="22" xfId="20" applyNumberFormat="1" applyFont="1" applyFill="1" applyBorder="1" applyAlignment="1" applyProtection="1">
      <alignment horizontal="center" vertical="center"/>
    </xf>
    <xf numFmtId="0" fontId="1" fillId="0" borderId="10" xfId="19" applyBorder="1" applyAlignment="1">
      <alignment horizontal="center" vertical="center"/>
    </xf>
    <xf numFmtId="171" fontId="1" fillId="0" borderId="10" xfId="19" applyNumberFormat="1" applyBorder="1" applyAlignment="1">
      <alignment horizontal="center" vertical="center"/>
    </xf>
    <xf numFmtId="0" fontId="1" fillId="0" borderId="0" xfId="19" applyAlignment="1">
      <alignment horizontal="center" vertical="center"/>
    </xf>
    <xf numFmtId="2" fontId="1" fillId="0" borderId="10" xfId="19" applyNumberFormat="1" applyBorder="1" applyAlignment="1">
      <alignment horizontal="center" vertical="center"/>
    </xf>
    <xf numFmtId="0" fontId="1" fillId="0" borderId="0" xfId="19"/>
    <xf numFmtId="171" fontId="1" fillId="0" borderId="0" xfId="19" applyNumberFormat="1"/>
    <xf numFmtId="4" fontId="1" fillId="0" borderId="0" xfId="19" applyNumberFormat="1" applyAlignment="1">
      <alignment horizontal="center" vertical="center"/>
    </xf>
    <xf numFmtId="0" fontId="1" fillId="0" borderId="19" xfId="19" applyBorder="1" applyAlignment="1">
      <alignment horizontal="center" vertical="center"/>
    </xf>
    <xf numFmtId="4" fontId="1" fillId="0" borderId="0" xfId="19" applyNumberFormat="1" applyAlignment="1">
      <alignment horizontal="center"/>
    </xf>
    <xf numFmtId="4" fontId="1" fillId="0" borderId="19" xfId="19" applyNumberFormat="1" applyBorder="1" applyAlignment="1">
      <alignment horizontal="center"/>
    </xf>
    <xf numFmtId="49" fontId="50" fillId="0" borderId="22" xfId="20" applyNumberFormat="1" applyFont="1" applyFill="1" applyBorder="1" applyAlignment="1" applyProtection="1">
      <alignment horizontal="left" vertical="center"/>
    </xf>
    <xf numFmtId="0" fontId="9" fillId="0" borderId="0" xfId="1" applyProtection="1"/>
    <xf numFmtId="0" fontId="10" fillId="0" borderId="0" xfId="1" applyFont="1" applyProtection="1"/>
    <xf numFmtId="4" fontId="4" fillId="0" borderId="0" xfId="1" applyNumberFormat="1" applyFont="1" applyProtection="1"/>
    <xf numFmtId="4" fontId="3" fillId="0" borderId="0" xfId="1" applyNumberFormat="1" applyFont="1" applyProtection="1"/>
    <xf numFmtId="4" fontId="9" fillId="0" borderId="0" xfId="1" applyNumberFormat="1" applyProtection="1"/>
    <xf numFmtId="4" fontId="11" fillId="0" borderId="4" xfId="1" applyNumberFormat="1" applyFont="1" applyBorder="1" applyAlignment="1" applyProtection="1">
      <alignment vertical="top"/>
    </xf>
    <xf numFmtId="4" fontId="11" fillId="0" borderId="5" xfId="1" applyNumberFormat="1" applyFont="1" applyBorder="1" applyAlignment="1" applyProtection="1">
      <alignment vertical="top"/>
    </xf>
    <xf numFmtId="4" fontId="12" fillId="0" borderId="6" xfId="1" applyNumberFormat="1" applyFont="1" applyBorder="1" applyAlignment="1" applyProtection="1">
      <alignment horizontal="center" wrapText="1"/>
    </xf>
    <xf numFmtId="4" fontId="11" fillId="2" borderId="7" xfId="1" applyNumberFormat="1" applyFont="1" applyFill="1" applyBorder="1" applyAlignment="1" applyProtection="1">
      <alignment vertical="top"/>
    </xf>
    <xf numFmtId="4" fontId="11" fillId="2" borderId="8" xfId="1" applyNumberFormat="1" applyFont="1" applyFill="1" applyBorder="1" applyAlignment="1" applyProtection="1">
      <alignment vertical="top"/>
    </xf>
    <xf numFmtId="4" fontId="12" fillId="2" borderId="0" xfId="1" applyNumberFormat="1" applyFont="1" applyFill="1" applyBorder="1" applyAlignment="1" applyProtection="1">
      <alignment horizontal="center" wrapText="1"/>
    </xf>
    <xf numFmtId="0" fontId="9" fillId="0" borderId="0" xfId="1" applyFill="1" applyProtection="1"/>
    <xf numFmtId="0" fontId="10" fillId="0" borderId="0" xfId="1" applyFont="1" applyFill="1" applyProtection="1"/>
    <xf numFmtId="4" fontId="13" fillId="0" borderId="9" xfId="1" applyNumberFormat="1" applyFont="1" applyFill="1" applyBorder="1" applyAlignment="1" applyProtection="1">
      <alignment vertical="top"/>
    </xf>
    <xf numFmtId="4" fontId="13" fillId="0" borderId="10" xfId="1" applyNumberFormat="1" applyFont="1" applyFill="1" applyBorder="1" applyAlignment="1" applyProtection="1">
      <alignment horizontal="center" vertical="top"/>
    </xf>
    <xf numFmtId="4" fontId="13" fillId="0" borderId="10" xfId="1" applyNumberFormat="1" applyFont="1" applyFill="1" applyBorder="1" applyAlignment="1" applyProtection="1">
      <alignment horizontal="right" vertical="top" wrapText="1"/>
    </xf>
    <xf numFmtId="4" fontId="13" fillId="0" borderId="10" xfId="1" applyNumberFormat="1" applyFont="1" applyFill="1" applyBorder="1" applyAlignment="1" applyProtection="1">
      <alignment horizontal="right"/>
    </xf>
    <xf numFmtId="4" fontId="13" fillId="0" borderId="11" xfId="1" applyNumberFormat="1" applyFont="1" applyFill="1" applyBorder="1" applyAlignment="1" applyProtection="1">
      <alignment horizontal="right"/>
    </xf>
    <xf numFmtId="4" fontId="13" fillId="0" borderId="12" xfId="1" applyNumberFormat="1" applyFont="1" applyFill="1" applyBorder="1" applyAlignment="1" applyProtection="1">
      <alignment horizontal="right"/>
    </xf>
    <xf numFmtId="4" fontId="12" fillId="0" borderId="13" xfId="1" applyNumberFormat="1" applyFont="1" applyFill="1" applyBorder="1" applyAlignment="1" applyProtection="1">
      <alignment vertical="top"/>
    </xf>
    <xf numFmtId="4" fontId="14" fillId="0" borderId="14" xfId="1" applyNumberFormat="1" applyFont="1" applyFill="1" applyBorder="1" applyAlignment="1" applyProtection="1">
      <alignment horizontal="center" vertical="top"/>
    </xf>
    <xf numFmtId="4" fontId="14" fillId="0" borderId="14" xfId="1" applyNumberFormat="1" applyFont="1" applyFill="1" applyBorder="1" applyAlignment="1" applyProtection="1">
      <alignment horizontal="right" vertical="top" wrapText="1"/>
    </xf>
    <xf numFmtId="4" fontId="13" fillId="0" borderId="14" xfId="1" applyNumberFormat="1" applyFont="1" applyFill="1" applyBorder="1" applyAlignment="1" applyProtection="1">
      <alignment horizontal="right"/>
    </xf>
    <xf numFmtId="4" fontId="12" fillId="0" borderId="15" xfId="1" applyNumberFormat="1" applyFont="1" applyFill="1" applyBorder="1" applyAlignment="1" applyProtection="1">
      <alignment horizontal="right"/>
    </xf>
    <xf numFmtId="4" fontId="12" fillId="0" borderId="16" xfId="1" applyNumberFormat="1" applyFont="1" applyFill="1" applyBorder="1" applyAlignment="1" applyProtection="1">
      <alignment horizontal="right"/>
    </xf>
    <xf numFmtId="4" fontId="12" fillId="0" borderId="0" xfId="1" applyNumberFormat="1" applyFont="1" applyFill="1" applyBorder="1" applyAlignment="1" applyProtection="1">
      <alignment vertical="top"/>
    </xf>
    <xf numFmtId="4" fontId="14" fillId="0" borderId="0" xfId="1" applyNumberFormat="1" applyFont="1" applyFill="1" applyBorder="1" applyAlignment="1" applyProtection="1">
      <alignment horizontal="center" vertical="top"/>
    </xf>
    <xf numFmtId="4" fontId="14" fillId="0" borderId="0" xfId="1" applyNumberFormat="1" applyFont="1" applyFill="1" applyBorder="1" applyAlignment="1" applyProtection="1">
      <alignment horizontal="right" vertical="top" wrapText="1"/>
    </xf>
    <xf numFmtId="4" fontId="13" fillId="0" borderId="0" xfId="1" applyNumberFormat="1" applyFont="1" applyFill="1" applyBorder="1" applyAlignment="1" applyProtection="1">
      <alignment horizontal="right"/>
    </xf>
    <xf numFmtId="4" fontId="12" fillId="0" borderId="0" xfId="1" applyNumberFormat="1" applyFont="1" applyFill="1" applyBorder="1" applyAlignment="1" applyProtection="1">
      <alignment horizontal="right"/>
    </xf>
    <xf numFmtId="4" fontId="12" fillId="0" borderId="0" xfId="1" applyNumberFormat="1" applyFont="1" applyBorder="1" applyAlignment="1" applyProtection="1">
      <alignment vertical="top"/>
    </xf>
    <xf numFmtId="4" fontId="14" fillId="0" borderId="0" xfId="1" applyNumberFormat="1" applyFont="1" applyBorder="1" applyAlignment="1" applyProtection="1">
      <alignment horizontal="center" vertical="top"/>
    </xf>
    <xf numFmtId="4" fontId="14" fillId="0" borderId="0" xfId="1" applyNumberFormat="1" applyFont="1" applyBorder="1" applyAlignment="1" applyProtection="1">
      <alignment horizontal="right" vertical="top" wrapText="1"/>
    </xf>
    <xf numFmtId="4" fontId="13" fillId="0" borderId="0" xfId="1" applyNumberFormat="1" applyFont="1" applyBorder="1" applyAlignment="1" applyProtection="1">
      <alignment horizontal="right"/>
    </xf>
    <xf numFmtId="4" fontId="14" fillId="0" borderId="0" xfId="1" applyNumberFormat="1" applyFont="1" applyProtection="1"/>
    <xf numFmtId="4" fontId="12" fillId="0" borderId="17" xfId="1" applyNumberFormat="1" applyFont="1" applyBorder="1" applyAlignment="1" applyProtection="1">
      <alignment vertical="top"/>
    </xf>
    <xf numFmtId="4" fontId="14" fillId="0" borderId="18" xfId="1" applyNumberFormat="1" applyFont="1" applyBorder="1" applyAlignment="1" applyProtection="1">
      <alignment horizontal="center" vertical="top"/>
    </xf>
    <xf numFmtId="4" fontId="14" fillId="0" borderId="18" xfId="1" applyNumberFormat="1" applyFont="1" applyBorder="1" applyAlignment="1" applyProtection="1">
      <alignment horizontal="right" vertical="top" wrapText="1"/>
    </xf>
    <xf numFmtId="4" fontId="13" fillId="0" borderId="18" xfId="1" applyNumberFormat="1" applyFont="1" applyBorder="1" applyAlignment="1" applyProtection="1">
      <alignment horizontal="right"/>
    </xf>
    <xf numFmtId="4" fontId="12" fillId="0" borderId="18" xfId="1" applyNumberFormat="1" applyFont="1" applyFill="1" applyBorder="1" applyAlignment="1" applyProtection="1">
      <alignment horizontal="right"/>
    </xf>
    <xf numFmtId="4" fontId="12" fillId="0" borderId="6" xfId="1" applyNumberFormat="1" applyFont="1" applyFill="1" applyBorder="1" applyAlignment="1" applyProtection="1">
      <alignment horizontal="right"/>
    </xf>
    <xf numFmtId="4" fontId="15" fillId="0" borderId="0" xfId="1" applyNumberFormat="1" applyFont="1" applyFill="1" applyBorder="1" applyAlignment="1" applyProtection="1">
      <alignment vertical="top"/>
    </xf>
    <xf numFmtId="0" fontId="17" fillId="0" borderId="0" xfId="1" applyFont="1" applyProtection="1"/>
    <xf numFmtId="0" fontId="10" fillId="0" borderId="0" xfId="1" applyFont="1" applyBorder="1" applyProtection="1"/>
    <xf numFmtId="0" fontId="9" fillId="0" borderId="0" xfId="1" applyBorder="1" applyProtection="1"/>
    <xf numFmtId="0" fontId="18" fillId="0" borderId="0" xfId="1" applyFont="1" applyProtection="1"/>
    <xf numFmtId="0" fontId="13" fillId="0" borderId="0" xfId="1" applyFont="1" applyProtection="1"/>
    <xf numFmtId="0" fontId="19" fillId="0" borderId="0" xfId="1" applyFont="1" applyProtection="1"/>
    <xf numFmtId="0" fontId="9" fillId="0" borderId="19" xfId="1" applyBorder="1" applyProtection="1"/>
    <xf numFmtId="0" fontId="20" fillId="0" borderId="0" xfId="1" applyFont="1" applyProtection="1"/>
    <xf numFmtId="0" fontId="0" fillId="0" borderId="0" xfId="0" applyProtection="1"/>
    <xf numFmtId="0" fontId="3" fillId="0" borderId="0" xfId="0" applyFont="1" applyProtection="1"/>
    <xf numFmtId="164" fontId="3" fillId="0" borderId="0" xfId="0" applyNumberFormat="1" applyFont="1" applyAlignment="1" applyProtection="1">
      <alignment horizontal="right"/>
    </xf>
    <xf numFmtId="0" fontId="4" fillId="0" borderId="0" xfId="0" applyFont="1" applyAlignment="1" applyProtection="1">
      <alignment vertical="top" wrapText="1"/>
    </xf>
    <xf numFmtId="0" fontId="4" fillId="0" borderId="0" xfId="0" applyFont="1" applyProtection="1"/>
    <xf numFmtId="0" fontId="0" fillId="0" borderId="0" xfId="0" applyBorder="1" applyProtection="1"/>
    <xf numFmtId="0" fontId="0" fillId="0" borderId="0" xfId="0" applyAlignment="1" applyProtection="1">
      <alignment horizontal="right"/>
    </xf>
    <xf numFmtId="165" fontId="3" fillId="0" borderId="1" xfId="0" applyNumberFormat="1" applyFont="1" applyBorder="1" applyAlignment="1" applyProtection="1">
      <alignment horizontal="right"/>
    </xf>
    <xf numFmtId="165" fontId="5" fillId="0" borderId="0" xfId="0" applyNumberFormat="1" applyFont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5" fontId="0" fillId="0" borderId="0" xfId="0" applyNumberFormat="1" applyProtection="1"/>
    <xf numFmtId="165" fontId="3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vertical="center" wrapText="1"/>
    </xf>
    <xf numFmtId="165" fontId="3" fillId="0" borderId="0" xfId="0" applyNumberFormat="1" applyFont="1" applyAlignment="1" applyProtection="1">
      <alignment horizontal="right"/>
    </xf>
    <xf numFmtId="0" fontId="0" fillId="0" borderId="0" xfId="0" applyFont="1" applyBorder="1" applyProtection="1"/>
    <xf numFmtId="0" fontId="0" fillId="0" borderId="2" xfId="0" applyBorder="1" applyProtection="1"/>
    <xf numFmtId="0" fontId="3" fillId="0" borderId="2" xfId="0" applyFont="1" applyBorder="1" applyProtection="1"/>
    <xf numFmtId="165" fontId="0" fillId="0" borderId="2" xfId="0" applyNumberFormat="1" applyBorder="1" applyAlignment="1" applyProtection="1">
      <alignment horizontal="right"/>
    </xf>
    <xf numFmtId="165" fontId="0" fillId="0" borderId="0" xfId="0" applyNumberFormat="1" applyBorder="1" applyAlignment="1" applyProtection="1">
      <alignment horizontal="right"/>
    </xf>
    <xf numFmtId="165" fontId="4" fillId="0" borderId="0" xfId="0" applyNumberFormat="1" applyFont="1" applyAlignment="1" applyProtection="1">
      <alignment horizontal="right"/>
    </xf>
    <xf numFmtId="165" fontId="4" fillId="0" borderId="0" xfId="0" applyNumberFormat="1" applyFont="1" applyBorder="1" applyAlignment="1" applyProtection="1">
      <alignment horizontal="right"/>
    </xf>
    <xf numFmtId="0" fontId="7" fillId="0" borderId="0" xfId="0" applyFont="1" applyProtection="1"/>
    <xf numFmtId="165" fontId="7" fillId="0" borderId="0" xfId="0" applyNumberFormat="1" applyFont="1" applyAlignment="1" applyProtection="1">
      <alignment horizontal="right"/>
    </xf>
    <xf numFmtId="0" fontId="0" fillId="0" borderId="3" xfId="0" applyBorder="1" applyProtection="1"/>
    <xf numFmtId="0" fontId="8" fillId="0" borderId="3" xfId="0" applyFont="1" applyBorder="1" applyProtection="1"/>
    <xf numFmtId="165" fontId="0" fillId="0" borderId="3" xfId="0" applyNumberFormat="1" applyBorder="1" applyAlignment="1" applyProtection="1">
      <alignment horizontal="right"/>
    </xf>
    <xf numFmtId="4" fontId="22" fillId="5" borderId="10" xfId="17" applyNumberFormat="1" applyFont="1" applyFill="1" applyBorder="1" applyAlignment="1" applyProtection="1">
      <alignment horizontal="center"/>
      <protection locked="0"/>
    </xf>
    <xf numFmtId="4" fontId="22" fillId="5" borderId="10" xfId="1" applyNumberFormat="1" applyFont="1" applyFill="1" applyBorder="1" applyAlignment="1" applyProtection="1">
      <alignment horizontal="center"/>
      <protection locked="0"/>
    </xf>
    <xf numFmtId="4" fontId="22" fillId="5" borderId="24" xfId="1" applyNumberFormat="1" applyFont="1" applyFill="1" applyBorder="1" applyAlignment="1" applyProtection="1">
      <alignment horizontal="center"/>
      <protection locked="0"/>
    </xf>
    <xf numFmtId="167" fontId="9" fillId="5" borderId="10" xfId="1" applyNumberFormat="1" applyFont="1" applyFill="1" applyBorder="1" applyAlignment="1" applyProtection="1">
      <alignment horizontal="center"/>
      <protection locked="0"/>
    </xf>
    <xf numFmtId="4" fontId="22" fillId="5" borderId="23" xfId="1" applyNumberFormat="1" applyFont="1" applyFill="1" applyBorder="1" applyAlignment="1" applyProtection="1">
      <alignment horizontal="center"/>
      <protection locked="0"/>
    </xf>
    <xf numFmtId="49" fontId="21" fillId="0" borderId="0" xfId="1" applyNumberFormat="1" applyFont="1" applyAlignment="1" applyProtection="1">
      <alignment vertical="top"/>
    </xf>
    <xf numFmtId="0" fontId="21" fillId="0" borderId="0" xfId="1" applyFont="1" applyAlignment="1" applyProtection="1">
      <alignment vertical="top"/>
    </xf>
    <xf numFmtId="0" fontId="21" fillId="0" borderId="0" xfId="1" applyFont="1" applyAlignment="1" applyProtection="1">
      <alignment vertical="top" wrapText="1"/>
    </xf>
    <xf numFmtId="0" fontId="21" fillId="0" borderId="0" xfId="1" applyFont="1" applyAlignment="1" applyProtection="1">
      <alignment horizontal="center"/>
    </xf>
    <xf numFmtId="4" fontId="21" fillId="0" borderId="0" xfId="1" applyNumberFormat="1" applyFont="1" applyAlignment="1" applyProtection="1">
      <alignment horizontal="center"/>
    </xf>
    <xf numFmtId="0" fontId="21" fillId="0" borderId="0" xfId="1" applyFont="1" applyProtection="1"/>
    <xf numFmtId="49" fontId="22" fillId="0" borderId="0" xfId="1" applyNumberFormat="1" applyFont="1" applyAlignment="1" applyProtection="1">
      <alignment vertical="top"/>
    </xf>
    <xf numFmtId="0" fontId="22" fillId="0" borderId="0" xfId="1" applyFont="1" applyAlignment="1" applyProtection="1">
      <alignment vertical="top"/>
    </xf>
    <xf numFmtId="0" fontId="22" fillId="0" borderId="0" xfId="1" applyFont="1" applyAlignment="1" applyProtection="1">
      <alignment vertical="top" wrapText="1"/>
    </xf>
    <xf numFmtId="0" fontId="22" fillId="0" borderId="0" xfId="1" applyFont="1" applyAlignment="1" applyProtection="1">
      <alignment horizontal="center"/>
    </xf>
    <xf numFmtId="4" fontId="22" fillId="0" borderId="0" xfId="1" applyNumberFormat="1" applyFont="1" applyAlignment="1" applyProtection="1">
      <alignment horizontal="center"/>
    </xf>
    <xf numFmtId="0" fontId="22" fillId="0" borderId="0" xfId="1" applyFont="1" applyProtection="1"/>
    <xf numFmtId="0" fontId="22" fillId="0" borderId="0" xfId="1" applyFont="1" applyAlignment="1" applyProtection="1">
      <alignment horizontal="center" vertical="top"/>
    </xf>
    <xf numFmtId="0" fontId="23" fillId="0" borderId="0" xfId="1" applyFont="1" applyProtection="1"/>
    <xf numFmtId="49" fontId="8" fillId="0" borderId="0" xfId="1" applyNumberFormat="1" applyFont="1" applyAlignment="1" applyProtection="1">
      <alignment vertical="top"/>
    </xf>
    <xf numFmtId="0" fontId="8" fillId="0" borderId="0" xfId="1" applyFont="1" applyAlignment="1" applyProtection="1">
      <alignment vertical="top"/>
    </xf>
    <xf numFmtId="0" fontId="8" fillId="0" borderId="0" xfId="1" applyFont="1" applyFill="1" applyAlignment="1" applyProtection="1">
      <alignment horizontal="centerContinuous" vertical="top"/>
    </xf>
    <xf numFmtId="0" fontId="24" fillId="0" borderId="0" xfId="1" applyFont="1" applyFill="1" applyAlignment="1" applyProtection="1">
      <alignment horizontal="centerContinuous" vertical="top" wrapText="1"/>
    </xf>
    <xf numFmtId="0" fontId="8" fillId="0" borderId="0" xfId="1" applyFont="1" applyFill="1" applyAlignment="1" applyProtection="1">
      <alignment horizontal="center"/>
    </xf>
    <xf numFmtId="4" fontId="8" fillId="0" borderId="0" xfId="1" applyNumberFormat="1" applyFont="1" applyFill="1" applyAlignment="1" applyProtection="1">
      <alignment horizontal="center"/>
    </xf>
    <xf numFmtId="0" fontId="22" fillId="0" borderId="0" xfId="1" applyFont="1" applyAlignment="1" applyProtection="1">
      <alignment horizontal="centerContinuous" vertical="top"/>
    </xf>
    <xf numFmtId="0" fontId="22" fillId="0" borderId="0" xfId="1" applyFont="1" applyAlignment="1" applyProtection="1">
      <alignment horizontal="centerContinuous" vertical="top" wrapText="1"/>
    </xf>
    <xf numFmtId="0" fontId="25" fillId="0" borderId="0" xfId="1" applyFont="1" applyProtection="1"/>
    <xf numFmtId="0" fontId="8" fillId="0" borderId="0" xfId="1" applyFont="1" applyAlignment="1" applyProtection="1">
      <alignment vertical="top" wrapText="1"/>
    </xf>
    <xf numFmtId="49" fontId="8" fillId="0" borderId="0" xfId="1" applyNumberFormat="1" applyFont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49" fontId="22" fillId="0" borderId="0" xfId="1" applyNumberFormat="1" applyFont="1" applyAlignment="1" applyProtection="1">
      <alignment vertical="top" wrapText="1"/>
    </xf>
    <xf numFmtId="49" fontId="26" fillId="0" borderId="0" xfId="1" applyNumberFormat="1" applyFont="1" applyAlignment="1" applyProtection="1">
      <alignment vertical="top"/>
    </xf>
    <xf numFmtId="0" fontId="26" fillId="0" borderId="0" xfId="1" applyFont="1" applyAlignment="1" applyProtection="1">
      <alignment vertical="top"/>
    </xf>
    <xf numFmtId="0" fontId="26" fillId="0" borderId="0" xfId="1" applyFont="1" applyAlignment="1" applyProtection="1">
      <alignment vertical="top" wrapText="1"/>
    </xf>
    <xf numFmtId="0" fontId="26" fillId="0" borderId="0" xfId="1" applyFont="1" applyAlignment="1" applyProtection="1">
      <alignment horizontal="center"/>
    </xf>
    <xf numFmtId="4" fontId="26" fillId="0" borderId="0" xfId="1" applyNumberFormat="1" applyFont="1" applyAlignment="1" applyProtection="1">
      <alignment horizontal="center"/>
    </xf>
    <xf numFmtId="49" fontId="27" fillId="0" borderId="0" xfId="1" applyNumberFormat="1" applyFont="1" applyAlignment="1" applyProtection="1">
      <alignment vertical="top"/>
    </xf>
    <xf numFmtId="0" fontId="27" fillId="0" borderId="0" xfId="1" applyFont="1" applyAlignment="1" applyProtection="1">
      <alignment vertical="top"/>
    </xf>
    <xf numFmtId="0" fontId="27" fillId="0" borderId="0" xfId="1" applyFont="1" applyAlignment="1" applyProtection="1">
      <alignment vertical="top" wrapText="1"/>
    </xf>
    <xf numFmtId="0" fontId="27" fillId="0" borderId="0" xfId="1" applyFont="1" applyAlignment="1" applyProtection="1">
      <alignment horizontal="center"/>
    </xf>
    <xf numFmtId="4" fontId="27" fillId="0" borderId="0" xfId="1" applyNumberFormat="1" applyFont="1" applyAlignment="1" applyProtection="1">
      <alignment horizontal="center"/>
    </xf>
    <xf numFmtId="49" fontId="10" fillId="0" borderId="0" xfId="1" applyNumberFormat="1" applyFont="1" applyAlignment="1" applyProtection="1">
      <alignment vertical="top"/>
    </xf>
    <xf numFmtId="0" fontId="10" fillId="0" borderId="0" xfId="1" applyFont="1" applyAlignment="1" applyProtection="1">
      <alignment vertical="top"/>
    </xf>
    <xf numFmtId="0" fontId="10" fillId="0" borderId="0" xfId="1" applyFont="1" applyAlignment="1" applyProtection="1">
      <alignment vertical="top" wrapText="1"/>
    </xf>
    <xf numFmtId="0" fontId="10" fillId="0" borderId="0" xfId="1" applyFont="1" applyAlignment="1" applyProtection="1">
      <alignment horizontal="center"/>
    </xf>
    <xf numFmtId="4" fontId="10" fillId="0" borderId="0" xfId="1" applyNumberFormat="1" applyFont="1" applyAlignment="1" applyProtection="1">
      <alignment horizontal="center"/>
    </xf>
    <xf numFmtId="49" fontId="28" fillId="0" borderId="0" xfId="1" applyNumberFormat="1" applyFont="1" applyAlignment="1" applyProtection="1">
      <alignment vertical="top"/>
    </xf>
    <xf numFmtId="0" fontId="28" fillId="0" borderId="0" xfId="1" applyFont="1" applyAlignment="1" applyProtection="1">
      <alignment vertical="top"/>
    </xf>
    <xf numFmtId="0" fontId="28" fillId="0" borderId="0" xfId="1" applyFont="1" applyAlignment="1" applyProtection="1">
      <alignment vertical="top" wrapText="1"/>
    </xf>
    <xf numFmtId="0" fontId="28" fillId="0" borderId="0" xfId="1" applyFont="1" applyAlignment="1" applyProtection="1">
      <alignment horizontal="center"/>
    </xf>
    <xf numFmtId="4" fontId="28" fillId="0" borderId="0" xfId="1" applyNumberFormat="1" applyFont="1" applyAlignment="1" applyProtection="1">
      <alignment horizontal="center"/>
    </xf>
    <xf numFmtId="49" fontId="28" fillId="0" borderId="0" xfId="1" applyNumberFormat="1" applyFont="1" applyFill="1" applyAlignment="1" applyProtection="1">
      <alignment vertical="top"/>
    </xf>
    <xf numFmtId="0" fontId="28" fillId="0" borderId="0" xfId="1" applyFont="1" applyFill="1" applyAlignment="1" applyProtection="1">
      <alignment vertical="top"/>
    </xf>
    <xf numFmtId="0" fontId="28" fillId="0" borderId="0" xfId="1" applyFont="1" applyFill="1" applyAlignment="1" applyProtection="1">
      <alignment vertical="top" wrapText="1"/>
    </xf>
    <xf numFmtId="0" fontId="28" fillId="0" borderId="0" xfId="1" applyFont="1" applyFill="1" applyAlignment="1" applyProtection="1">
      <alignment horizontal="center"/>
    </xf>
    <xf numFmtId="4" fontId="28" fillId="0" borderId="0" xfId="1" applyNumberFormat="1" applyFont="1" applyFill="1" applyAlignment="1" applyProtection="1">
      <alignment horizontal="center"/>
    </xf>
    <xf numFmtId="4" fontId="27" fillId="0" borderId="0" xfId="1" applyNumberFormat="1" applyFont="1" applyFill="1" applyAlignment="1" applyProtection="1">
      <alignment horizontal="center"/>
    </xf>
    <xf numFmtId="49" fontId="29" fillId="0" borderId="0" xfId="1" applyNumberFormat="1" applyFont="1" applyAlignment="1" applyProtection="1">
      <alignment vertical="top"/>
    </xf>
    <xf numFmtId="0" fontId="29" fillId="0" borderId="0" xfId="1" applyFont="1" applyAlignment="1" applyProtection="1">
      <alignment vertical="top"/>
    </xf>
    <xf numFmtId="0" fontId="29" fillId="0" borderId="0" xfId="1" applyFont="1" applyAlignment="1" applyProtection="1">
      <alignment vertical="top" wrapText="1"/>
    </xf>
    <xf numFmtId="0" fontId="29" fillId="0" borderId="0" xfId="1" applyFont="1" applyAlignment="1" applyProtection="1">
      <alignment horizontal="center"/>
    </xf>
    <xf numFmtId="4" fontId="29" fillId="0" borderId="0" xfId="1" applyNumberFormat="1" applyFont="1" applyAlignment="1" applyProtection="1">
      <alignment horizontal="center"/>
    </xf>
    <xf numFmtId="49" fontId="30" fillId="0" borderId="0" xfId="1" applyNumberFormat="1" applyFont="1" applyAlignment="1" applyProtection="1">
      <alignment vertical="top"/>
    </xf>
    <xf numFmtId="4" fontId="30" fillId="0" borderId="0" xfId="1" applyNumberFormat="1" applyFont="1" applyAlignment="1" applyProtection="1">
      <alignment horizontal="center"/>
    </xf>
    <xf numFmtId="49" fontId="7" fillId="0" borderId="0" xfId="1" applyNumberFormat="1" applyFont="1" applyAlignment="1" applyProtection="1">
      <alignment vertical="top"/>
    </xf>
    <xf numFmtId="0" fontId="7" fillId="0" borderId="0" xfId="1" applyFont="1" applyAlignment="1" applyProtection="1">
      <alignment vertical="top"/>
    </xf>
    <xf numFmtId="0" fontId="7" fillId="0" borderId="0" xfId="1" applyFont="1" applyAlignment="1" applyProtection="1">
      <alignment vertical="top" wrapText="1"/>
    </xf>
    <xf numFmtId="0" fontId="7" fillId="0" borderId="0" xfId="1" applyFont="1" applyAlignment="1" applyProtection="1">
      <alignment horizontal="center"/>
    </xf>
    <xf numFmtId="4" fontId="7" fillId="0" borderId="0" xfId="1" applyNumberFormat="1" applyFont="1" applyAlignment="1" applyProtection="1">
      <alignment horizontal="center"/>
    </xf>
    <xf numFmtId="49" fontId="7" fillId="0" borderId="19" xfId="1" applyNumberFormat="1" applyFont="1" applyBorder="1" applyAlignment="1" applyProtection="1">
      <alignment vertical="top"/>
    </xf>
    <xf numFmtId="0" fontId="7" fillId="0" borderId="19" xfId="1" applyFont="1" applyBorder="1" applyAlignment="1" applyProtection="1">
      <alignment vertical="top"/>
    </xf>
    <xf numFmtId="0" fontId="7" fillId="0" borderId="19" xfId="1" applyFont="1" applyBorder="1" applyAlignment="1" applyProtection="1">
      <alignment vertical="top" wrapText="1"/>
    </xf>
    <xf numFmtId="0" fontId="7" fillId="0" borderId="19" xfId="1" applyFont="1" applyBorder="1" applyAlignment="1" applyProtection="1">
      <alignment horizontal="center"/>
    </xf>
    <xf numFmtId="4" fontId="7" fillId="0" borderId="19" xfId="1" applyNumberFormat="1" applyFont="1" applyBorder="1" applyAlignment="1" applyProtection="1">
      <alignment horizontal="center"/>
    </xf>
    <xf numFmtId="4" fontId="27" fillId="0" borderId="19" xfId="1" applyNumberFormat="1" applyFont="1" applyBorder="1" applyAlignment="1" applyProtection="1">
      <alignment horizontal="center"/>
    </xf>
    <xf numFmtId="49" fontId="31" fillId="0" borderId="0" xfId="1" applyNumberFormat="1" applyFont="1" applyAlignment="1" applyProtection="1">
      <alignment vertical="top"/>
    </xf>
    <xf numFmtId="49" fontId="27" fillId="0" borderId="20" xfId="1" applyNumberFormat="1" applyFont="1" applyBorder="1" applyAlignment="1" applyProtection="1">
      <alignment vertical="top"/>
    </xf>
    <xf numFmtId="0" fontId="27" fillId="0" borderId="20" xfId="1" applyFont="1" applyBorder="1" applyAlignment="1" applyProtection="1">
      <alignment vertical="top"/>
    </xf>
    <xf numFmtId="0" fontId="27" fillId="0" borderId="20" xfId="1" applyFont="1" applyBorder="1" applyAlignment="1" applyProtection="1">
      <alignment vertical="top" wrapText="1"/>
    </xf>
    <xf numFmtId="0" fontId="27" fillId="0" borderId="20" xfId="1" applyFont="1" applyBorder="1" applyAlignment="1" applyProtection="1">
      <alignment horizontal="center"/>
    </xf>
    <xf numFmtId="4" fontId="27" fillId="0" borderId="20" xfId="1" applyNumberFormat="1" applyFont="1" applyBorder="1" applyAlignment="1" applyProtection="1">
      <alignment horizontal="center"/>
    </xf>
    <xf numFmtId="49" fontId="32" fillId="0" borderId="0" xfId="1" applyNumberFormat="1" applyFont="1" applyAlignment="1" applyProtection="1">
      <alignment vertical="top"/>
    </xf>
    <xf numFmtId="49" fontId="4" fillId="0" borderId="0" xfId="1" applyNumberFormat="1" applyFont="1" applyAlignment="1" applyProtection="1">
      <alignment vertical="top"/>
    </xf>
    <xf numFmtId="0" fontId="8" fillId="0" borderId="0" xfId="1" applyFont="1" applyAlignment="1" applyProtection="1">
      <alignment horizontal="center"/>
    </xf>
    <xf numFmtId="4" fontId="8" fillId="0" borderId="0" xfId="1" applyNumberFormat="1" applyFont="1" applyAlignment="1" applyProtection="1">
      <alignment horizontal="center"/>
    </xf>
    <xf numFmtId="4" fontId="33" fillId="0" borderId="0" xfId="1" applyNumberFormat="1" applyFont="1" applyAlignment="1" applyProtection="1">
      <alignment horizontal="center"/>
    </xf>
    <xf numFmtId="49" fontId="34" fillId="0" borderId="0" xfId="2" applyNumberFormat="1" applyFont="1" applyBorder="1" applyAlignment="1" applyProtection="1">
      <alignment horizontal="left" vertical="top"/>
    </xf>
    <xf numFmtId="0" fontId="32" fillId="0" borderId="0" xfId="2" applyFont="1" applyBorder="1" applyAlignment="1" applyProtection="1">
      <alignment horizontal="center" vertical="top"/>
    </xf>
    <xf numFmtId="0" fontId="32" fillId="0" borderId="0" xfId="2" applyFont="1" applyBorder="1" applyAlignment="1" applyProtection="1">
      <alignment horizontal="center" vertical="top" wrapText="1"/>
    </xf>
    <xf numFmtId="0" fontId="32" fillId="0" borderId="0" xfId="2" applyFont="1" applyBorder="1" applyAlignment="1" applyProtection="1">
      <alignment horizontal="left"/>
    </xf>
    <xf numFmtId="0" fontId="32" fillId="0" borderId="0" xfId="1" applyFont="1" applyBorder="1" applyAlignment="1" applyProtection="1">
      <alignment horizontal="center"/>
    </xf>
    <xf numFmtId="4" fontId="32" fillId="0" borderId="0" xfId="1" applyNumberFormat="1" applyFont="1" applyBorder="1" applyAlignment="1" applyProtection="1">
      <alignment horizontal="center"/>
    </xf>
    <xf numFmtId="4" fontId="30" fillId="0" borderId="0" xfId="1" applyNumberFormat="1" applyFont="1" applyBorder="1" applyAlignment="1" applyProtection="1">
      <alignment horizontal="center"/>
    </xf>
    <xf numFmtId="0" fontId="21" fillId="0" borderId="0" xfId="1" applyFont="1" applyBorder="1" applyProtection="1"/>
    <xf numFmtId="49" fontId="22" fillId="0" borderId="19" xfId="1" applyNumberFormat="1" applyFont="1" applyBorder="1" applyAlignment="1" applyProtection="1">
      <alignment vertical="top"/>
    </xf>
    <xf numFmtId="0" fontId="22" fillId="0" borderId="19" xfId="1" applyFont="1" applyBorder="1" applyAlignment="1" applyProtection="1">
      <alignment vertical="top"/>
    </xf>
    <xf numFmtId="0" fontId="22" fillId="0" borderId="19" xfId="1" applyFont="1" applyBorder="1" applyAlignment="1" applyProtection="1">
      <alignment vertical="top" wrapText="1"/>
    </xf>
    <xf numFmtId="0" fontId="22" fillId="0" borderId="19" xfId="1" applyFont="1" applyBorder="1" applyAlignment="1" applyProtection="1">
      <alignment horizontal="center"/>
    </xf>
    <xf numFmtId="4" fontId="22" fillId="0" borderId="19" xfId="1" applyNumberFormat="1" applyFont="1" applyBorder="1" applyAlignment="1" applyProtection="1">
      <alignment horizontal="center"/>
    </xf>
    <xf numFmtId="0" fontId="21" fillId="0" borderId="19" xfId="1" applyFont="1" applyBorder="1" applyProtection="1"/>
    <xf numFmtId="49" fontId="35" fillId="0" borderId="0" xfId="1" applyNumberFormat="1" applyFont="1" applyAlignment="1" applyProtection="1">
      <alignment vertical="top"/>
    </xf>
    <xf numFmtId="0" fontId="35" fillId="0" borderId="0" xfId="1" applyFont="1" applyAlignment="1" applyProtection="1">
      <alignment vertical="top"/>
    </xf>
    <xf numFmtId="0" fontId="35" fillId="0" borderId="0" xfId="1" applyFont="1" applyAlignment="1" applyProtection="1">
      <alignment vertical="top" wrapText="1"/>
    </xf>
    <xf numFmtId="0" fontId="35" fillId="0" borderId="0" xfId="1" applyFont="1" applyAlignment="1" applyProtection="1">
      <alignment horizontal="center"/>
    </xf>
    <xf numFmtId="4" fontId="35" fillId="0" borderId="0" xfId="1" applyNumberFormat="1" applyFont="1" applyAlignment="1" applyProtection="1">
      <alignment horizontal="center"/>
    </xf>
    <xf numFmtId="0" fontId="36" fillId="0" borderId="0" xfId="1" applyFont="1" applyProtection="1"/>
    <xf numFmtId="49" fontId="8" fillId="0" borderId="0" xfId="1" applyNumberFormat="1" applyFont="1" applyFill="1" applyAlignment="1" applyProtection="1">
      <alignment vertical="top"/>
    </xf>
    <xf numFmtId="0" fontId="8" fillId="0" borderId="0" xfId="1" applyFont="1" applyFill="1" applyAlignment="1" applyProtection="1">
      <alignment vertical="top"/>
    </xf>
    <xf numFmtId="0" fontId="8" fillId="0" borderId="0" xfId="1" applyFont="1" applyFill="1" applyAlignment="1" applyProtection="1">
      <alignment vertical="top" wrapText="1"/>
    </xf>
    <xf numFmtId="0" fontId="37" fillId="0" borderId="0" xfId="1" applyFont="1" applyProtection="1"/>
    <xf numFmtId="49" fontId="22" fillId="0" borderId="21" xfId="1" applyNumberFormat="1" applyFont="1" applyBorder="1" applyAlignment="1" applyProtection="1">
      <alignment vertical="top"/>
    </xf>
    <xf numFmtId="0" fontId="22" fillId="0" borderId="21" xfId="1" applyFont="1" applyBorder="1" applyAlignment="1" applyProtection="1">
      <alignment vertical="top"/>
    </xf>
    <xf numFmtId="0" fontId="22" fillId="0" borderId="21" xfId="1" applyFont="1" applyBorder="1" applyAlignment="1" applyProtection="1">
      <alignment vertical="top" wrapText="1"/>
    </xf>
    <xf numFmtId="0" fontId="22" fillId="0" borderId="21" xfId="1" applyFont="1" applyBorder="1" applyAlignment="1" applyProtection="1">
      <alignment horizontal="center"/>
    </xf>
    <xf numFmtId="4" fontId="22" fillId="0" borderId="21" xfId="1" applyNumberFormat="1" applyFont="1" applyBorder="1" applyAlignment="1" applyProtection="1">
      <alignment horizontal="center"/>
    </xf>
    <xf numFmtId="0" fontId="21" fillId="0" borderId="21" xfId="1" applyFont="1" applyBorder="1" applyProtection="1"/>
    <xf numFmtId="49" fontId="8" fillId="0" borderId="0" xfId="1" applyNumberFormat="1" applyFont="1" applyAlignment="1" applyProtection="1">
      <alignment horizontal="center" vertical="top"/>
    </xf>
    <xf numFmtId="0" fontId="8" fillId="0" borderId="0" xfId="1" applyFont="1" applyAlignment="1" applyProtection="1">
      <alignment horizontal="center" vertical="top"/>
    </xf>
    <xf numFmtId="0" fontId="8" fillId="0" borderId="0" xfId="1" applyFont="1" applyAlignment="1" applyProtection="1">
      <alignment horizontal="center" vertical="top" wrapText="1"/>
    </xf>
    <xf numFmtId="49" fontId="4" fillId="0" borderId="0" xfId="1" applyNumberFormat="1" applyFont="1" applyAlignment="1" applyProtection="1">
      <alignment horizontal="left" vertical="top"/>
    </xf>
    <xf numFmtId="49" fontId="38" fillId="0" borderId="0" xfId="1" applyNumberFormat="1" applyFont="1" applyAlignment="1" applyProtection="1">
      <alignment horizontal="left" vertical="top"/>
    </xf>
    <xf numFmtId="0" fontId="4" fillId="0" borderId="0" xfId="1" applyFont="1" applyAlignment="1" applyProtection="1">
      <alignment horizontal="center" vertical="top"/>
    </xf>
    <xf numFmtId="0" fontId="4" fillId="0" borderId="0" xfId="1" applyFont="1" applyAlignment="1" applyProtection="1">
      <alignment horizontal="center" vertical="top" wrapText="1"/>
    </xf>
    <xf numFmtId="0" fontId="4" fillId="0" borderId="0" xfId="1" applyFont="1" applyAlignment="1" applyProtection="1">
      <alignment horizontal="center"/>
    </xf>
    <xf numFmtId="4" fontId="4" fillId="0" borderId="0" xfId="1" applyNumberFormat="1" applyFont="1" applyAlignment="1" applyProtection="1">
      <alignment horizontal="center"/>
    </xf>
    <xf numFmtId="0" fontId="15" fillId="0" borderId="10" xfId="1" applyFont="1" applyBorder="1" applyAlignment="1" applyProtection="1">
      <alignment horizontal="center" vertical="center" wrapText="1"/>
    </xf>
    <xf numFmtId="4" fontId="15" fillId="0" borderId="10" xfId="1" applyNumberFormat="1" applyFont="1" applyBorder="1" applyAlignment="1" applyProtection="1">
      <alignment horizontal="center" vertical="center" wrapText="1"/>
    </xf>
    <xf numFmtId="49" fontId="22" fillId="0" borderId="10" xfId="1" applyNumberFormat="1" applyFont="1" applyFill="1" applyBorder="1" applyAlignment="1" applyProtection="1">
      <alignment horizontal="right" vertical="top"/>
    </xf>
    <xf numFmtId="0" fontId="22" fillId="0" borderId="10" xfId="1" applyFont="1" applyBorder="1" applyAlignment="1" applyProtection="1">
      <alignment vertical="top" wrapText="1"/>
    </xf>
    <xf numFmtId="0" fontId="22" fillId="0" borderId="10" xfId="1" applyFont="1" applyBorder="1" applyAlignment="1" applyProtection="1">
      <alignment horizontal="center"/>
    </xf>
    <xf numFmtId="4" fontId="22" fillId="0" borderId="10" xfId="1" applyNumberFormat="1" applyFont="1" applyBorder="1" applyAlignment="1" applyProtection="1">
      <alignment horizontal="center"/>
    </xf>
    <xf numFmtId="0" fontId="22" fillId="0" borderId="10" xfId="3" applyFont="1" applyBorder="1" applyAlignment="1" applyProtection="1">
      <alignment vertical="top" wrapText="1"/>
    </xf>
    <xf numFmtId="0" fontId="22" fillId="0" borderId="10" xfId="4" applyFont="1" applyBorder="1" applyAlignment="1" applyProtection="1">
      <alignment horizontal="center"/>
    </xf>
    <xf numFmtId="0" fontId="22" fillId="0" borderId="10" xfId="1" applyFont="1" applyBorder="1" applyAlignment="1" applyProtection="1">
      <alignment vertical="top"/>
    </xf>
    <xf numFmtId="49" fontId="22" fillId="0" borderId="0" xfId="1" applyNumberFormat="1" applyFont="1" applyBorder="1" applyAlignment="1" applyProtection="1">
      <alignment vertical="top"/>
    </xf>
    <xf numFmtId="0" fontId="22" fillId="0" borderId="0" xfId="1" applyFont="1" applyBorder="1" applyAlignment="1" applyProtection="1">
      <alignment vertical="top"/>
    </xf>
    <xf numFmtId="2" fontId="22" fillId="0" borderId="10" xfId="1" applyNumberFormat="1" applyFont="1" applyBorder="1" applyAlignment="1" applyProtection="1">
      <alignment vertical="top" wrapText="1"/>
    </xf>
    <xf numFmtId="166" fontId="22" fillId="0" borderId="10" xfId="1" applyNumberFormat="1" applyFont="1" applyFill="1" applyBorder="1" applyAlignment="1" applyProtection="1">
      <alignment vertical="top"/>
    </xf>
    <xf numFmtId="49" fontId="8" fillId="0" borderId="0" xfId="1" applyNumberFormat="1" applyFont="1" applyFill="1" applyAlignment="1" applyProtection="1">
      <alignment horizontal="center" vertical="top"/>
    </xf>
    <xf numFmtId="0" fontId="8" fillId="0" borderId="0" xfId="1" applyFont="1" applyFill="1" applyAlignment="1" applyProtection="1">
      <alignment horizontal="center" vertical="top"/>
    </xf>
    <xf numFmtId="0" fontId="22" fillId="0" borderId="10" xfId="1" applyFont="1" applyFill="1" applyBorder="1" applyAlignment="1" applyProtection="1">
      <alignment vertical="top"/>
    </xf>
    <xf numFmtId="0" fontId="22" fillId="0" borderId="22" xfId="5" applyNumberFormat="1" applyFont="1" applyFill="1" applyBorder="1" applyAlignment="1" applyProtection="1">
      <alignment horizontal="left" vertical="center" wrapText="1"/>
    </xf>
    <xf numFmtId="0" fontId="22" fillId="0" borderId="10" xfId="1" applyFont="1" applyFill="1" applyBorder="1" applyAlignment="1" applyProtection="1">
      <alignment horizontal="center"/>
    </xf>
    <xf numFmtId="4" fontId="22" fillId="0" borderId="10" xfId="1" applyNumberFormat="1" applyFont="1" applyFill="1" applyBorder="1" applyAlignment="1" applyProtection="1">
      <alignment horizontal="center"/>
    </xf>
    <xf numFmtId="0" fontId="22" fillId="0" borderId="10" xfId="6" applyFont="1" applyBorder="1" applyAlignment="1" applyProtection="1">
      <alignment vertical="top" wrapText="1"/>
    </xf>
    <xf numFmtId="0" fontId="22" fillId="0" borderId="10" xfId="7" applyFont="1" applyBorder="1" applyAlignment="1" applyProtection="1">
      <alignment vertical="top" wrapText="1"/>
    </xf>
    <xf numFmtId="0" fontId="22" fillId="0" borderId="10" xfId="4" applyFont="1" applyFill="1" applyBorder="1" applyAlignment="1" applyProtection="1">
      <alignment vertical="top"/>
    </xf>
    <xf numFmtId="0" fontId="22" fillId="0" borderId="10" xfId="4" applyFont="1" applyFill="1" applyBorder="1" applyAlignment="1" applyProtection="1">
      <alignment vertical="top" wrapText="1"/>
    </xf>
    <xf numFmtId="0" fontId="22" fillId="0" borderId="10" xfId="4" applyFont="1" applyFill="1" applyBorder="1" applyAlignment="1" applyProtection="1">
      <alignment horizontal="center"/>
    </xf>
    <xf numFmtId="0" fontId="21" fillId="0" borderId="0" xfId="1" applyFont="1" applyFill="1" applyProtection="1"/>
    <xf numFmtId="2" fontId="22" fillId="0" borderId="10" xfId="1" applyNumberFormat="1" applyFont="1" applyBorder="1" applyAlignment="1" applyProtection="1">
      <alignment vertical="top"/>
    </xf>
    <xf numFmtId="49" fontId="22" fillId="0" borderId="10" xfId="8" applyNumberFormat="1" applyFont="1" applyFill="1" applyBorder="1" applyAlignment="1" applyProtection="1">
      <alignment horizontal="right" vertical="top"/>
    </xf>
    <xf numFmtId="0" fontId="22" fillId="0" borderId="10" xfId="8" applyFont="1" applyBorder="1" applyAlignment="1" applyProtection="1">
      <alignment vertical="top" wrapText="1"/>
    </xf>
    <xf numFmtId="4" fontId="22" fillId="0" borderId="10" xfId="4" applyNumberFormat="1" applyFont="1" applyBorder="1" applyAlignment="1" applyProtection="1">
      <alignment horizontal="center"/>
    </xf>
    <xf numFmtId="0" fontId="22" fillId="0" borderId="10" xfId="9" applyFont="1" applyFill="1" applyBorder="1" applyAlignment="1" applyProtection="1">
      <alignment vertical="top"/>
    </xf>
    <xf numFmtId="0" fontId="22" fillId="0" borderId="10" xfId="9" applyFont="1" applyBorder="1" applyAlignment="1" applyProtection="1">
      <alignment vertical="top" wrapText="1"/>
    </xf>
    <xf numFmtId="0" fontId="22" fillId="0" borderId="10" xfId="1" applyNumberFormat="1" applyFont="1" applyBorder="1" applyAlignment="1" applyProtection="1">
      <alignment horizontal="left" vertical="center" wrapText="1"/>
    </xf>
    <xf numFmtId="0" fontId="22" fillId="0" borderId="10" xfId="1" applyFont="1" applyFill="1" applyBorder="1" applyAlignment="1" applyProtection="1">
      <alignment vertical="top" wrapText="1"/>
    </xf>
    <xf numFmtId="166" fontId="8" fillId="0" borderId="0" xfId="1" applyNumberFormat="1" applyFont="1" applyAlignment="1" applyProtection="1">
      <alignment horizontal="center" vertical="top"/>
    </xf>
    <xf numFmtId="0" fontId="41" fillId="0" borderId="0" xfId="1" applyFont="1" applyProtection="1"/>
    <xf numFmtId="49" fontId="38" fillId="0" borderId="0" xfId="2" applyNumberFormat="1" applyFont="1" applyAlignment="1" applyProtection="1">
      <alignment horizontal="left" vertical="top"/>
    </xf>
    <xf numFmtId="0" fontId="4" fillId="0" borderId="0" xfId="2" applyFont="1" applyAlignment="1" applyProtection="1">
      <alignment horizontal="center" vertical="top"/>
    </xf>
    <xf numFmtId="0" fontId="4" fillId="0" borderId="0" xfId="2" applyFont="1" applyAlignment="1" applyProtection="1">
      <alignment horizontal="center" vertical="top" wrapText="1"/>
    </xf>
    <xf numFmtId="0" fontId="4" fillId="0" borderId="0" xfId="2" applyFont="1" applyAlignment="1" applyProtection="1">
      <alignment horizontal="left"/>
    </xf>
    <xf numFmtId="2" fontId="17" fillId="0" borderId="0" xfId="1" applyNumberFormat="1" applyFont="1" applyAlignment="1" applyProtection="1">
      <alignment vertical="top" wrapText="1"/>
    </xf>
    <xf numFmtId="49" fontId="22" fillId="0" borderId="10" xfId="1" applyNumberFormat="1" applyFont="1" applyBorder="1" applyAlignment="1" applyProtection="1">
      <alignment horizontal="right" vertical="top"/>
    </xf>
    <xf numFmtId="0" fontId="22" fillId="0" borderId="10" xfId="6" applyFont="1" applyFill="1" applyBorder="1" applyAlignment="1" applyProtection="1">
      <alignment horizontal="left" vertical="center" wrapText="1"/>
    </xf>
    <xf numFmtId="0" fontId="22" fillId="0" borderId="22" xfId="6" applyFont="1" applyFill="1" applyBorder="1" applyAlignment="1" applyProtection="1">
      <alignment horizontal="left" vertical="center" wrapText="1"/>
    </xf>
    <xf numFmtId="0" fontId="22" fillId="0" borderId="10" xfId="1" applyFont="1" applyBorder="1" applyAlignment="1" applyProtection="1">
      <alignment horizontal="left" wrapText="1"/>
    </xf>
    <xf numFmtId="49" fontId="22" fillId="0" borderId="0" xfId="1" applyNumberFormat="1" applyFont="1" applyFill="1" applyBorder="1" applyAlignment="1" applyProtection="1">
      <alignment vertical="top"/>
    </xf>
    <xf numFmtId="0" fontId="22" fillId="0" borderId="0" xfId="1" applyFont="1" applyFill="1" applyBorder="1" applyAlignment="1" applyProtection="1">
      <alignment vertical="top"/>
    </xf>
    <xf numFmtId="49" fontId="22" fillId="0" borderId="10" xfId="10" applyNumberFormat="1" applyFont="1" applyFill="1" applyBorder="1" applyAlignment="1" applyProtection="1">
      <alignment horizontal="right" vertical="top"/>
    </xf>
    <xf numFmtId="49" fontId="22" fillId="0" borderId="23" xfId="1" applyNumberFormat="1" applyFont="1" applyBorder="1" applyAlignment="1" applyProtection="1">
      <alignment horizontal="right" vertical="top"/>
    </xf>
    <xf numFmtId="0" fontId="22" fillId="0" borderId="23" xfId="5" applyNumberFormat="1" applyFont="1" applyFill="1" applyBorder="1" applyAlignment="1" applyProtection="1">
      <alignment horizontal="left" vertical="center" wrapText="1"/>
    </xf>
    <xf numFmtId="0" fontId="22" fillId="0" borderId="23" xfId="1" applyFont="1" applyBorder="1" applyAlignment="1" applyProtection="1">
      <alignment horizontal="center"/>
    </xf>
    <xf numFmtId="4" fontId="22" fillId="0" borderId="23" xfId="1" applyNumberFormat="1" applyFont="1" applyBorder="1" applyAlignment="1" applyProtection="1">
      <alignment horizontal="center"/>
    </xf>
    <xf numFmtId="49" fontId="22" fillId="0" borderId="10" xfId="1" applyNumberFormat="1" applyFont="1" applyBorder="1" applyAlignment="1" applyProtection="1">
      <alignment vertical="top"/>
    </xf>
    <xf numFmtId="4" fontId="9" fillId="0" borderId="10" xfId="1" applyNumberFormat="1" applyFont="1" applyFill="1" applyBorder="1" applyAlignment="1" applyProtection="1">
      <alignment horizontal="center"/>
    </xf>
    <xf numFmtId="167" fontId="9" fillId="0" borderId="10" xfId="1" applyNumberFormat="1" applyFont="1" applyFill="1" applyBorder="1" applyAlignment="1" applyProtection="1">
      <alignment horizontal="center"/>
    </xf>
    <xf numFmtId="49" fontId="22" fillId="0" borderId="24" xfId="1" applyNumberFormat="1" applyFont="1" applyBorder="1" applyAlignment="1" applyProtection="1">
      <alignment horizontal="right" vertical="top"/>
    </xf>
    <xf numFmtId="0" fontId="22" fillId="0" borderId="24" xfId="1" applyFont="1" applyBorder="1" applyAlignment="1" applyProtection="1">
      <alignment vertical="top" wrapText="1"/>
    </xf>
    <xf numFmtId="0" fontId="22" fillId="0" borderId="24" xfId="1" applyFont="1" applyBorder="1" applyAlignment="1" applyProtection="1">
      <alignment horizontal="center"/>
    </xf>
    <xf numFmtId="4" fontId="22" fillId="0" borderId="24" xfId="1" applyNumberFormat="1" applyFont="1" applyBorder="1" applyAlignment="1" applyProtection="1">
      <alignment horizontal="center"/>
    </xf>
    <xf numFmtId="0" fontId="22" fillId="0" borderId="10" xfId="11" applyFont="1" applyBorder="1" applyAlignment="1" applyProtection="1">
      <alignment vertical="top" wrapText="1"/>
    </xf>
    <xf numFmtId="0" fontId="22" fillId="0" borderId="10" xfId="12" applyFont="1" applyBorder="1" applyAlignment="1" applyProtection="1">
      <alignment horizontal="left" wrapText="1"/>
    </xf>
    <xf numFmtId="49" fontId="8" fillId="0" borderId="0" xfId="1" applyNumberFormat="1" applyFont="1" applyBorder="1" applyAlignment="1" applyProtection="1">
      <alignment vertical="top"/>
    </xf>
    <xf numFmtId="0" fontId="22" fillId="0" borderId="10" xfId="1" applyFont="1" applyFill="1" applyBorder="1" applyAlignment="1" applyProtection="1">
      <alignment horizontal="left" wrapText="1"/>
    </xf>
    <xf numFmtId="0" fontId="8" fillId="0" borderId="0" xfId="1" applyFont="1" applyBorder="1" applyAlignment="1" applyProtection="1">
      <alignment vertical="top"/>
    </xf>
    <xf numFmtId="0" fontId="8" fillId="0" borderId="0" xfId="1" applyFont="1" applyBorder="1" applyAlignment="1" applyProtection="1">
      <alignment vertical="top" wrapText="1"/>
    </xf>
    <xf numFmtId="0" fontId="8" fillId="0" borderId="0" xfId="1" applyFont="1" applyBorder="1" applyAlignment="1" applyProtection="1">
      <alignment horizontal="center"/>
    </xf>
    <xf numFmtId="4" fontId="8" fillId="0" borderId="0" xfId="1" applyNumberFormat="1" applyFont="1" applyBorder="1" applyAlignment="1" applyProtection="1">
      <alignment horizontal="center"/>
    </xf>
    <xf numFmtId="0" fontId="4" fillId="0" borderId="0" xfId="1" applyFont="1" applyAlignment="1" applyProtection="1">
      <alignment vertical="top"/>
    </xf>
    <xf numFmtId="0" fontId="4" fillId="0" borderId="0" xfId="1" applyFont="1" applyBorder="1" applyAlignment="1" applyProtection="1">
      <alignment vertical="top"/>
    </xf>
    <xf numFmtId="0" fontId="4" fillId="0" borderId="0" xfId="1" applyFont="1" applyBorder="1" applyAlignment="1" applyProtection="1">
      <alignment vertical="top" wrapText="1"/>
    </xf>
    <xf numFmtId="0" fontId="4" fillId="0" borderId="0" xfId="1" applyFont="1" applyBorder="1" applyAlignment="1" applyProtection="1">
      <alignment horizontal="center"/>
    </xf>
    <xf numFmtId="4" fontId="4" fillId="0" borderId="0" xfId="1" applyNumberFormat="1" applyFont="1" applyBorder="1" applyAlignment="1" applyProtection="1">
      <alignment horizontal="center"/>
    </xf>
    <xf numFmtId="0" fontId="42" fillId="0" borderId="0" xfId="1" applyNumberFormat="1" applyFont="1" applyFill="1" applyBorder="1" applyAlignment="1" applyProtection="1">
      <alignment horizontal="left" vertical="top" wrapText="1"/>
    </xf>
    <xf numFmtId="0" fontId="9" fillId="0" borderId="10" xfId="1" applyFont="1" applyFill="1" applyBorder="1" applyAlignment="1" applyProtection="1">
      <alignment vertical="top" wrapText="1"/>
    </xf>
    <xf numFmtId="0" fontId="22" fillId="0" borderId="10" xfId="4" applyFont="1" applyBorder="1" applyAlignment="1" applyProtection="1">
      <alignment vertical="top" wrapText="1"/>
    </xf>
    <xf numFmtId="0" fontId="22" fillId="0" borderId="10" xfId="13" applyFont="1" applyBorder="1" applyAlignment="1" applyProtection="1">
      <alignment vertical="top" wrapText="1"/>
    </xf>
    <xf numFmtId="0" fontId="22" fillId="0" borderId="10" xfId="14" applyFont="1" applyBorder="1" applyAlignment="1" applyProtection="1">
      <alignment vertical="top" wrapText="1"/>
    </xf>
    <xf numFmtId="49" fontId="4" fillId="0" borderId="0" xfId="1" applyNumberFormat="1" applyFont="1" applyFill="1" applyAlignment="1" applyProtection="1">
      <alignment vertical="top"/>
    </xf>
    <xf numFmtId="0" fontId="4" fillId="0" borderId="0" xfId="1" applyFont="1" applyFill="1" applyAlignment="1" applyProtection="1">
      <alignment vertical="top"/>
    </xf>
    <xf numFmtId="0" fontId="4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horizontal="center"/>
    </xf>
    <xf numFmtId="4" fontId="4" fillId="0" borderId="0" xfId="1" applyNumberFormat="1" applyFont="1" applyFill="1" applyAlignment="1" applyProtection="1">
      <alignment horizontal="center"/>
    </xf>
    <xf numFmtId="49" fontId="33" fillId="0" borderId="0" xfId="1" applyNumberFormat="1" applyFont="1" applyFill="1" applyAlignment="1" applyProtection="1">
      <alignment vertical="top"/>
    </xf>
    <xf numFmtId="0" fontId="22" fillId="0" borderId="0" xfId="1" applyFont="1" applyFill="1" applyAlignment="1" applyProtection="1">
      <alignment vertical="top"/>
    </xf>
    <xf numFmtId="0" fontId="22" fillId="0" borderId="0" xfId="1" applyFont="1" applyFill="1" applyAlignment="1" applyProtection="1">
      <alignment vertical="top" wrapText="1"/>
    </xf>
    <xf numFmtId="0" fontId="22" fillId="0" borderId="0" xfId="1" applyFont="1" applyFill="1" applyAlignment="1" applyProtection="1">
      <alignment horizontal="center"/>
    </xf>
    <xf numFmtId="4" fontId="22" fillId="0" borderId="0" xfId="1" applyNumberFormat="1" applyFont="1" applyFill="1" applyAlignment="1" applyProtection="1">
      <alignment horizontal="center"/>
    </xf>
    <xf numFmtId="49" fontId="22" fillId="0" borderId="0" xfId="1" applyNumberFormat="1" applyFont="1" applyFill="1" applyAlignment="1" applyProtection="1">
      <alignment vertical="top"/>
    </xf>
    <xf numFmtId="49" fontId="33" fillId="0" borderId="0" xfId="1" applyNumberFormat="1" applyFont="1" applyAlignment="1" applyProtection="1">
      <alignment vertical="top"/>
    </xf>
    <xf numFmtId="0" fontId="4" fillId="0" borderId="10" xfId="1" applyFont="1" applyBorder="1" applyAlignment="1" applyProtection="1">
      <alignment vertical="top"/>
    </xf>
    <xf numFmtId="0" fontId="4" fillId="0" borderId="10" xfId="1" applyFont="1" applyBorder="1" applyAlignment="1" applyProtection="1">
      <alignment vertical="top" wrapText="1"/>
    </xf>
    <xf numFmtId="0" fontId="4" fillId="0" borderId="10" xfId="1" applyFont="1" applyBorder="1" applyAlignment="1" applyProtection="1">
      <alignment horizontal="center"/>
    </xf>
    <xf numFmtId="4" fontId="4" fillId="0" borderId="10" xfId="1" applyNumberFormat="1" applyFont="1" applyBorder="1" applyAlignment="1" applyProtection="1">
      <alignment horizontal="center"/>
    </xf>
    <xf numFmtId="0" fontId="37" fillId="0" borderId="0" xfId="1" applyFont="1" applyFill="1" applyProtection="1"/>
    <xf numFmtId="0" fontId="8" fillId="0" borderId="10" xfId="1" applyFont="1" applyBorder="1" applyAlignment="1" applyProtection="1">
      <alignment vertical="top" wrapText="1"/>
    </xf>
    <xf numFmtId="0" fontId="22" fillId="0" borderId="10" xfId="15" applyFont="1" applyBorder="1" applyAlignment="1" applyProtection="1">
      <alignment vertical="top" wrapText="1"/>
    </xf>
    <xf numFmtId="0" fontId="22" fillId="0" borderId="10" xfId="16" applyFont="1" applyBorder="1" applyAlignment="1" applyProtection="1">
      <alignment vertical="top" wrapText="1"/>
    </xf>
    <xf numFmtId="49" fontId="22" fillId="0" borderId="10" xfId="17" applyNumberFormat="1" applyFont="1" applyBorder="1" applyAlignment="1" applyProtection="1">
      <alignment horizontal="right" vertical="top"/>
    </xf>
    <xf numFmtId="0" fontId="9" fillId="0" borderId="10" xfId="1" applyFont="1" applyBorder="1" applyAlignment="1" applyProtection="1">
      <alignment horizontal="left" wrapText="1"/>
    </xf>
    <xf numFmtId="0" fontId="22" fillId="0" borderId="10" xfId="17" applyFont="1" applyBorder="1" applyAlignment="1" applyProtection="1">
      <alignment vertical="top" wrapText="1"/>
    </xf>
    <xf numFmtId="0" fontId="22" fillId="0" borderId="10" xfId="17" applyFont="1" applyBorder="1" applyAlignment="1" applyProtection="1">
      <alignment horizontal="center"/>
    </xf>
    <xf numFmtId="4" fontId="22" fillId="0" borderId="10" xfId="17" applyNumberFormat="1" applyFont="1" applyBorder="1" applyAlignment="1" applyProtection="1">
      <alignment horizontal="center"/>
    </xf>
    <xf numFmtId="165" fontId="9" fillId="0" borderId="0" xfId="1" applyNumberFormat="1" applyProtection="1"/>
    <xf numFmtId="0" fontId="43" fillId="0" borderId="10" xfId="1" applyFont="1" applyBorder="1" applyAlignment="1" applyProtection="1">
      <alignment horizontal="left" wrapText="1"/>
    </xf>
    <xf numFmtId="49" fontId="9" fillId="0" borderId="0" xfId="1" applyNumberFormat="1" applyAlignment="1" applyProtection="1">
      <alignment horizontal="left"/>
    </xf>
    <xf numFmtId="0" fontId="44" fillId="0" borderId="10" xfId="1" applyFont="1" applyFill="1" applyBorder="1" applyAlignment="1" applyProtection="1">
      <alignment horizontal="left" vertical="center" wrapText="1"/>
    </xf>
    <xf numFmtId="0" fontId="30" fillId="0" borderId="10" xfId="1" applyFont="1" applyBorder="1" applyAlignment="1" applyProtection="1">
      <alignment vertical="top" wrapText="1"/>
    </xf>
    <xf numFmtId="0" fontId="9" fillId="0" borderId="10" xfId="1" applyFont="1" applyBorder="1" applyAlignment="1" applyProtection="1">
      <alignment vertical="top" wrapText="1"/>
    </xf>
    <xf numFmtId="49" fontId="22" fillId="0" borderId="0" xfId="1" applyNumberFormat="1" applyFont="1" applyAlignment="1" applyProtection="1">
      <alignment horizontal="right" vertical="top"/>
    </xf>
    <xf numFmtId="49" fontId="8" fillId="0" borderId="0" xfId="1" applyNumberFormat="1" applyFont="1" applyAlignment="1" applyProtection="1">
      <alignment horizontal="right" vertical="top"/>
    </xf>
    <xf numFmtId="0" fontId="45" fillId="0" borderId="0" xfId="1" applyFont="1" applyProtection="1"/>
    <xf numFmtId="4" fontId="22" fillId="5" borderId="10" xfId="4" applyNumberFormat="1" applyFont="1" applyFill="1" applyBorder="1" applyAlignment="1" applyProtection="1">
      <alignment horizontal="center"/>
      <protection locked="0"/>
    </xf>
    <xf numFmtId="49" fontId="8" fillId="0" borderId="19" xfId="1" applyNumberFormat="1" applyFont="1" applyBorder="1" applyAlignment="1" applyProtection="1">
      <alignment vertical="top"/>
    </xf>
    <xf numFmtId="0" fontId="22" fillId="0" borderId="19" xfId="1" applyFont="1" applyBorder="1" applyAlignment="1" applyProtection="1">
      <alignment horizontal="center" vertical="top"/>
    </xf>
    <xf numFmtId="49" fontId="22" fillId="0" borderId="19" xfId="1" applyNumberFormat="1" applyFont="1" applyBorder="1" applyAlignment="1" applyProtection="1">
      <alignment vertical="top" wrapText="1"/>
    </xf>
    <xf numFmtId="0" fontId="46" fillId="0" borderId="0" xfId="1" applyFont="1" applyProtection="1"/>
    <xf numFmtId="2" fontId="8" fillId="0" borderId="0" xfId="1" applyNumberFormat="1" applyFont="1" applyAlignment="1" applyProtection="1">
      <alignment horizontal="center"/>
    </xf>
    <xf numFmtId="49" fontId="33" fillId="0" borderId="0" xfId="1" applyNumberFormat="1" applyFont="1" applyAlignment="1" applyProtection="1">
      <alignment horizontal="left" vertical="top"/>
    </xf>
    <xf numFmtId="167" fontId="22" fillId="0" borderId="10" xfId="1" applyNumberFormat="1" applyFont="1" applyBorder="1" applyAlignment="1" applyProtection="1">
      <alignment horizontal="center"/>
    </xf>
    <xf numFmtId="0" fontId="9" fillId="0" borderId="10" xfId="1" applyFont="1" applyFill="1" applyBorder="1" applyAlignment="1" applyProtection="1">
      <alignment horizontal="center"/>
    </xf>
    <xf numFmtId="40" fontId="9" fillId="0" borderId="10" xfId="1" applyNumberFormat="1" applyFont="1" applyFill="1" applyBorder="1" applyAlignment="1" applyProtection="1">
      <alignment horizontal="center"/>
    </xf>
    <xf numFmtId="0" fontId="61" fillId="0" borderId="0" xfId="0" applyFont="1" applyAlignment="1" applyProtection="1">
      <alignment horizontal="left" vertical="top" wrapText="1"/>
    </xf>
    <xf numFmtId="167" fontId="22" fillId="0" borderId="0" xfId="1" applyNumberFormat="1" applyFont="1" applyAlignment="1" applyProtection="1">
      <alignment horizontal="center"/>
    </xf>
    <xf numFmtId="167" fontId="8" fillId="0" borderId="0" xfId="1" applyNumberFormat="1" applyFont="1" applyAlignment="1" applyProtection="1">
      <alignment horizontal="center"/>
    </xf>
    <xf numFmtId="167" fontId="4" fillId="0" borderId="0" xfId="1" applyNumberFormat="1" applyFont="1" applyAlignment="1" applyProtection="1">
      <alignment horizontal="center"/>
    </xf>
    <xf numFmtId="0" fontId="8" fillId="0" borderId="10" xfId="1" applyFont="1" applyFill="1" applyBorder="1" applyAlignment="1" applyProtection="1">
      <alignment vertical="top" wrapText="1"/>
    </xf>
    <xf numFmtId="0" fontId="4" fillId="0" borderId="0" xfId="1" applyFont="1" applyAlignment="1" applyProtection="1">
      <alignment vertical="top" wrapText="1"/>
    </xf>
    <xf numFmtId="0" fontId="9" fillId="0" borderId="10" xfId="1" applyFill="1" applyBorder="1" applyAlignment="1" applyProtection="1">
      <alignment vertical="top" wrapText="1"/>
    </xf>
    <xf numFmtId="167" fontId="22" fillId="5" borderId="10" xfId="1" applyNumberFormat="1" applyFont="1" applyFill="1" applyBorder="1" applyAlignment="1" applyProtection="1">
      <alignment horizontal="center"/>
      <protection locked="0"/>
    </xf>
    <xf numFmtId="40" fontId="9" fillId="5" borderId="10" xfId="1" applyNumberFormat="1" applyFont="1" applyFill="1" applyBorder="1" applyAlignment="1" applyProtection="1">
      <alignment horizontal="center"/>
      <protection locked="0"/>
    </xf>
    <xf numFmtId="0" fontId="48" fillId="0" borderId="25" xfId="18" applyNumberFormat="1" applyFont="1" applyFill="1" applyBorder="1" applyAlignment="1" applyProtection="1">
      <alignment horizontal="center" vertical="center" wrapText="1"/>
    </xf>
    <xf numFmtId="0" fontId="48" fillId="0" borderId="21" xfId="18" applyNumberFormat="1" applyFont="1" applyFill="1" applyBorder="1" applyAlignment="1" applyProtection="1">
      <alignment horizontal="center" vertical="center" wrapText="1"/>
    </xf>
    <xf numFmtId="0" fontId="48" fillId="0" borderId="26" xfId="18" applyNumberFormat="1" applyFont="1" applyFill="1" applyBorder="1" applyAlignment="1" applyProtection="1">
      <alignment horizontal="center" vertical="center" wrapText="1"/>
    </xf>
    <xf numFmtId="4" fontId="49" fillId="0" borderId="0" xfId="19" applyNumberFormat="1" applyFont="1" applyBorder="1" applyProtection="1"/>
    <xf numFmtId="0" fontId="1" fillId="0" borderId="0" xfId="19" applyBorder="1" applyProtection="1"/>
    <xf numFmtId="0" fontId="48" fillId="0" borderId="27" xfId="18" applyNumberFormat="1" applyFont="1" applyFill="1" applyBorder="1" applyAlignment="1" applyProtection="1">
      <alignment horizontal="center" vertical="center" wrapText="1"/>
    </xf>
    <xf numFmtId="0" fontId="48" fillId="0" borderId="0" xfId="18" applyNumberFormat="1" applyFont="1" applyFill="1" applyBorder="1" applyAlignment="1" applyProtection="1">
      <alignment horizontal="center" vertical="center" wrapText="1"/>
    </xf>
    <xf numFmtId="0" fontId="48" fillId="0" borderId="28" xfId="18" applyNumberFormat="1" applyFont="1" applyFill="1" applyBorder="1" applyAlignment="1" applyProtection="1">
      <alignment horizontal="center" vertical="center" wrapText="1"/>
    </xf>
    <xf numFmtId="0" fontId="48" fillId="0" borderId="29" xfId="18" applyNumberFormat="1" applyFont="1" applyFill="1" applyBorder="1" applyAlignment="1" applyProtection="1">
      <alignment horizontal="center" vertical="center" wrapText="1"/>
    </xf>
    <xf numFmtId="0" fontId="48" fillId="0" borderId="19" xfId="18" applyNumberFormat="1" applyFont="1" applyFill="1" applyBorder="1" applyAlignment="1" applyProtection="1">
      <alignment horizontal="center" vertical="center" wrapText="1"/>
    </xf>
    <xf numFmtId="0" fontId="48" fillId="0" borderId="30" xfId="18" applyNumberFormat="1" applyFont="1" applyFill="1" applyBorder="1" applyAlignment="1" applyProtection="1">
      <alignment horizontal="center" vertical="center" wrapText="1"/>
    </xf>
    <xf numFmtId="4" fontId="8" fillId="0" borderId="22" xfId="2" applyNumberFormat="1" applyFont="1" applyFill="1" applyBorder="1" applyAlignment="1" applyProtection="1">
      <alignment horizontal="center" vertical="center"/>
    </xf>
    <xf numFmtId="0" fontId="51" fillId="0" borderId="22" xfId="19" applyFont="1" applyBorder="1" applyAlignment="1" applyProtection="1">
      <alignment vertical="center"/>
    </xf>
    <xf numFmtId="49" fontId="52" fillId="3" borderId="22" xfId="19" applyNumberFormat="1" applyFont="1" applyFill="1" applyBorder="1" applyAlignment="1" applyProtection="1">
      <alignment horizontal="center" vertical="center" wrapText="1"/>
    </xf>
    <xf numFmtId="0" fontId="52" fillId="3" borderId="22" xfId="21" applyNumberFormat="1" applyFont="1" applyFill="1" applyBorder="1" applyAlignment="1" applyProtection="1">
      <alignment horizontal="left" vertical="center" wrapText="1"/>
    </xf>
    <xf numFmtId="4" fontId="52" fillId="3" borderId="22" xfId="21" applyNumberFormat="1" applyFont="1" applyFill="1" applyBorder="1" applyAlignment="1" applyProtection="1">
      <alignment horizontal="center" vertical="center" wrapText="1"/>
    </xf>
    <xf numFmtId="4" fontId="52" fillId="3" borderId="22" xfId="21" applyNumberFormat="1" applyFont="1" applyFill="1" applyBorder="1" applyAlignment="1" applyProtection="1">
      <alignment vertical="center" wrapText="1"/>
    </xf>
    <xf numFmtId="4" fontId="22" fillId="0" borderId="0" xfId="22" applyNumberFormat="1" applyFont="1" applyAlignment="1" applyProtection="1">
      <alignment horizontal="center"/>
    </xf>
    <xf numFmtId="0" fontId="10" fillId="0" borderId="0" xfId="22" applyFont="1" applyAlignment="1" applyProtection="1">
      <alignment horizontal="center"/>
    </xf>
    <xf numFmtId="49" fontId="53" fillId="0" borderId="22" xfId="19" applyNumberFormat="1" applyFont="1" applyFill="1" applyBorder="1" applyAlignment="1" applyProtection="1">
      <alignment horizontal="left" vertical="center" wrapText="1"/>
    </xf>
    <xf numFmtId="0" fontId="33" fillId="0" borderId="22" xfId="21" applyNumberFormat="1" applyFont="1" applyFill="1" applyBorder="1" applyAlignment="1" applyProtection="1">
      <alignment horizontal="left" vertical="center" wrapText="1"/>
    </xf>
    <xf numFmtId="4" fontId="53" fillId="0" borderId="22" xfId="21" applyNumberFormat="1" applyFont="1" applyFill="1" applyBorder="1" applyAlignment="1" applyProtection="1">
      <alignment horizontal="center" vertical="center" wrapText="1"/>
    </xf>
    <xf numFmtId="4" fontId="53" fillId="0" borderId="22" xfId="21" applyNumberFormat="1" applyFont="1" applyFill="1" applyBorder="1" applyAlignment="1" applyProtection="1">
      <alignment vertical="center" wrapText="1"/>
    </xf>
    <xf numFmtId="4" fontId="22" fillId="0" borderId="0" xfId="22" applyNumberFormat="1" applyFont="1" applyProtection="1"/>
    <xf numFmtId="0" fontId="10" fillId="0" borderId="0" xfId="22" applyFont="1" applyProtection="1"/>
    <xf numFmtId="49" fontId="54" fillId="0" borderId="22" xfId="19" applyNumberFormat="1" applyFont="1" applyBorder="1" applyAlignment="1" applyProtection="1">
      <alignment vertical="center" wrapText="1"/>
    </xf>
    <xf numFmtId="0" fontId="54" fillId="0" borderId="22" xfId="19" applyNumberFormat="1" applyFont="1" applyBorder="1" applyAlignment="1" applyProtection="1">
      <alignment horizontal="left" vertical="center"/>
    </xf>
    <xf numFmtId="4" fontId="1" fillId="0" borderId="22" xfId="19" applyNumberFormat="1" applyBorder="1" applyAlignment="1" applyProtection="1">
      <alignment horizontal="center" vertical="center" wrapText="1"/>
    </xf>
    <xf numFmtId="4" fontId="2" fillId="0" borderId="22" xfId="19" applyNumberFormat="1" applyFont="1" applyBorder="1" applyAlignment="1" applyProtection="1">
      <alignment horizontal="center" vertical="center" wrapText="1"/>
    </xf>
    <xf numFmtId="4" fontId="2" fillId="0" borderId="22" xfId="2" applyNumberFormat="1" applyFont="1" applyBorder="1" applyAlignment="1" applyProtection="1">
      <alignment horizontal="center" vertical="center" wrapText="1"/>
    </xf>
    <xf numFmtId="0" fontId="1" fillId="0" borderId="22" xfId="19" applyBorder="1" applyAlignment="1" applyProtection="1">
      <alignment vertical="center"/>
    </xf>
    <xf numFmtId="4" fontId="49" fillId="0" borderId="22" xfId="19" applyNumberFormat="1" applyFont="1" applyBorder="1" applyProtection="1"/>
    <xf numFmtId="0" fontId="1" fillId="0" borderId="22" xfId="19" applyBorder="1" applyProtection="1"/>
    <xf numFmtId="0" fontId="54" fillId="0" borderId="22" xfId="19" applyNumberFormat="1" applyFont="1" applyBorder="1" applyAlignment="1" applyProtection="1">
      <alignment horizontal="left" vertical="center" wrapText="1"/>
    </xf>
    <xf numFmtId="49" fontId="55" fillId="0" borderId="22" xfId="19" applyNumberFormat="1" applyFont="1" applyBorder="1" applyAlignment="1" applyProtection="1">
      <alignment vertical="center" wrapText="1"/>
    </xf>
    <xf numFmtId="0" fontId="55" fillId="0" borderId="22" xfId="19" applyNumberFormat="1" applyFont="1" applyBorder="1" applyAlignment="1" applyProtection="1">
      <alignment horizontal="left" vertical="center" wrapText="1"/>
    </xf>
    <xf numFmtId="0" fontId="1" fillId="0" borderId="22" xfId="19" applyBorder="1" applyAlignment="1" applyProtection="1">
      <alignment horizontal="center" vertical="center"/>
    </xf>
    <xf numFmtId="4" fontId="1" fillId="0" borderId="22" xfId="19" applyNumberFormat="1" applyBorder="1" applyAlignment="1" applyProtection="1">
      <alignment horizontal="center" vertical="center"/>
    </xf>
    <xf numFmtId="4" fontId="1" fillId="0" borderId="22" xfId="19" applyNumberFormat="1" applyBorder="1" applyAlignment="1" applyProtection="1">
      <alignment vertical="center"/>
    </xf>
    <xf numFmtId="49" fontId="1" fillId="0" borderId="22" xfId="19" applyNumberFormat="1" applyBorder="1" applyAlignment="1" applyProtection="1">
      <alignment vertical="center" wrapText="1"/>
    </xf>
    <xf numFmtId="0" fontId="1" fillId="0" borderId="22" xfId="19" applyNumberFormat="1" applyBorder="1" applyAlignment="1" applyProtection="1">
      <alignment horizontal="left" vertical="center" wrapText="1"/>
    </xf>
    <xf numFmtId="49" fontId="8" fillId="0" borderId="22" xfId="19" applyNumberFormat="1" applyFont="1" applyBorder="1" applyAlignment="1" applyProtection="1">
      <alignment vertical="center" wrapText="1"/>
    </xf>
    <xf numFmtId="0" fontId="8" fillId="0" borderId="22" xfId="23" applyNumberFormat="1" applyFont="1" applyBorder="1" applyAlignment="1" applyProtection="1">
      <alignment horizontal="left" vertical="center" wrapText="1"/>
    </xf>
    <xf numFmtId="0" fontId="1" fillId="0" borderId="22" xfId="19" applyNumberFormat="1" applyBorder="1" applyAlignment="1" applyProtection="1">
      <alignment horizontal="center" vertical="center" wrapText="1"/>
    </xf>
    <xf numFmtId="4" fontId="55" fillId="0" borderId="22" xfId="19" applyNumberFormat="1" applyFont="1" applyBorder="1" applyAlignment="1" applyProtection="1">
      <alignment vertical="center"/>
    </xf>
    <xf numFmtId="0" fontId="1" fillId="0" borderId="22" xfId="19" applyNumberFormat="1" applyBorder="1" applyProtection="1"/>
    <xf numFmtId="49" fontId="8" fillId="0" borderId="22" xfId="19" applyNumberFormat="1" applyFont="1" applyBorder="1" applyAlignment="1" applyProtection="1">
      <alignment horizontal="center" vertical="center" wrapText="1"/>
    </xf>
    <xf numFmtId="4" fontId="8" fillId="0" borderId="22" xfId="19" applyNumberFormat="1" applyFont="1" applyBorder="1" applyAlignment="1" applyProtection="1">
      <alignment horizontal="center" vertical="center" wrapText="1"/>
    </xf>
    <xf numFmtId="0" fontId="8" fillId="0" borderId="22" xfId="19" applyNumberFormat="1" applyFont="1" applyBorder="1" applyAlignment="1" applyProtection="1">
      <alignment horizontal="left" vertical="center" wrapText="1"/>
    </xf>
    <xf numFmtId="0" fontId="8" fillId="0" borderId="22" xfId="6" applyFont="1" applyFill="1" applyBorder="1" applyAlignment="1" applyProtection="1">
      <alignment horizontal="left" vertical="center"/>
    </xf>
    <xf numFmtId="0" fontId="1" fillId="0" borderId="22" xfId="19" applyBorder="1" applyAlignment="1" applyProtection="1">
      <alignment horizontal="left" vertical="center"/>
    </xf>
    <xf numFmtId="49" fontId="1" fillId="0" borderId="31" xfId="19" applyNumberFormat="1" applyBorder="1" applyAlignment="1" applyProtection="1">
      <alignment vertical="center" wrapText="1"/>
    </xf>
    <xf numFmtId="0" fontId="1" fillId="0" borderId="31" xfId="19" applyNumberFormat="1" applyBorder="1" applyAlignment="1" applyProtection="1">
      <alignment horizontal="left" vertical="center" wrapText="1"/>
    </xf>
    <xf numFmtId="0" fontId="1" fillId="0" borderId="31" xfId="19" applyBorder="1" applyAlignment="1" applyProtection="1">
      <alignment horizontal="center" vertical="center"/>
    </xf>
    <xf numFmtId="4" fontId="1" fillId="0" borderId="31" xfId="19" applyNumberFormat="1" applyBorder="1" applyAlignment="1" applyProtection="1">
      <alignment horizontal="center" vertical="center"/>
    </xf>
    <xf numFmtId="4" fontId="1" fillId="0" borderId="31" xfId="19" applyNumberFormat="1" applyBorder="1" applyAlignment="1" applyProtection="1">
      <alignment vertical="center"/>
    </xf>
    <xf numFmtId="49" fontId="55" fillId="0" borderId="32" xfId="19" applyNumberFormat="1" applyFont="1" applyBorder="1" applyAlignment="1" applyProtection="1">
      <alignment vertical="center"/>
    </xf>
    <xf numFmtId="0" fontId="55" fillId="0" borderId="32" xfId="19" applyNumberFormat="1" applyFont="1" applyBorder="1" applyAlignment="1" applyProtection="1">
      <alignment horizontal="left" vertical="center"/>
    </xf>
    <xf numFmtId="0" fontId="55" fillId="0" borderId="32" xfId="19" applyFont="1" applyBorder="1" applyAlignment="1" applyProtection="1">
      <alignment horizontal="center" vertical="center"/>
    </xf>
    <xf numFmtId="4" fontId="55" fillId="0" borderId="32" xfId="19" applyNumberFormat="1" applyFont="1" applyBorder="1" applyAlignment="1" applyProtection="1">
      <alignment horizontal="center" vertical="center"/>
    </xf>
    <xf numFmtId="0" fontId="55" fillId="0" borderId="32" xfId="2" applyFont="1" applyBorder="1" applyAlignment="1" applyProtection="1">
      <alignment horizontal="center" vertical="center"/>
    </xf>
    <xf numFmtId="4" fontId="55" fillId="0" borderId="32" xfId="19" applyNumberFormat="1" applyFont="1" applyBorder="1" applyAlignment="1" applyProtection="1">
      <alignment vertical="center"/>
    </xf>
    <xf numFmtId="4" fontId="22" fillId="0" borderId="22" xfId="19" applyNumberFormat="1" applyFont="1" applyBorder="1" applyAlignment="1" applyProtection="1">
      <alignment wrapText="1"/>
    </xf>
    <xf numFmtId="0" fontId="1" fillId="0" borderId="22" xfId="19" applyFont="1" applyBorder="1" applyProtection="1"/>
    <xf numFmtId="49" fontId="33" fillId="0" borderId="22" xfId="19" applyNumberFormat="1" applyFont="1" applyBorder="1" applyAlignment="1" applyProtection="1">
      <alignment vertical="center" wrapText="1"/>
    </xf>
    <xf numFmtId="0" fontId="33" fillId="0" borderId="22" xfId="19" applyNumberFormat="1" applyFont="1" applyBorder="1" applyAlignment="1" applyProtection="1">
      <alignment horizontal="left" vertical="center" wrapText="1"/>
    </xf>
    <xf numFmtId="4" fontId="56" fillId="0" borderId="22" xfId="19" applyNumberFormat="1" applyFont="1" applyBorder="1" applyAlignment="1" applyProtection="1">
      <alignment horizontal="center" vertical="center" wrapText="1"/>
    </xf>
    <xf numFmtId="4" fontId="22" fillId="0" borderId="22" xfId="19" applyNumberFormat="1" applyFont="1" applyBorder="1" applyAlignment="1" applyProtection="1">
      <alignment horizontal="center" vertical="center" wrapText="1"/>
    </xf>
    <xf numFmtId="4" fontId="22" fillId="0" borderId="22" xfId="2" applyNumberFormat="1" applyFont="1" applyBorder="1" applyAlignment="1" applyProtection="1">
      <alignment horizontal="center" vertical="center" wrapText="1"/>
    </xf>
    <xf numFmtId="0" fontId="56" fillId="0" borderId="22" xfId="19" applyFont="1" applyBorder="1" applyAlignment="1" applyProtection="1">
      <alignment vertical="center"/>
    </xf>
    <xf numFmtId="0" fontId="57" fillId="0" borderId="22" xfId="19" applyNumberFormat="1" applyFont="1" applyBorder="1" applyAlignment="1" applyProtection="1">
      <alignment horizontal="left" vertical="center" wrapText="1"/>
    </xf>
    <xf numFmtId="0" fontId="22" fillId="0" borderId="22" xfId="19" applyFont="1" applyFill="1" applyBorder="1" applyAlignment="1" applyProtection="1">
      <alignment horizontal="center" vertical="center"/>
    </xf>
    <xf numFmtId="4" fontId="22" fillId="0" borderId="22" xfId="19" applyNumberFormat="1" applyFont="1" applyFill="1" applyBorder="1" applyAlignment="1" applyProtection="1">
      <alignment horizontal="center" vertical="center"/>
    </xf>
    <xf numFmtId="4" fontId="22" fillId="0" borderId="22" xfId="19" applyNumberFormat="1" applyFont="1" applyBorder="1" applyAlignment="1" applyProtection="1">
      <alignment vertical="center" wrapText="1"/>
    </xf>
    <xf numFmtId="4" fontId="8" fillId="0" borderId="22" xfId="2" applyNumberFormat="1" applyFont="1" applyBorder="1" applyAlignment="1" applyProtection="1">
      <alignment horizontal="center" vertical="center" wrapText="1"/>
    </xf>
    <xf numFmtId="4" fontId="8" fillId="0" borderId="22" xfId="19" applyNumberFormat="1" applyFont="1" applyBorder="1" applyAlignment="1" applyProtection="1">
      <alignment vertical="center"/>
    </xf>
    <xf numFmtId="49" fontId="43" fillId="0" borderId="22" xfId="19" applyNumberFormat="1" applyFont="1" applyBorder="1" applyAlignment="1" applyProtection="1">
      <alignment vertical="center" wrapText="1"/>
    </xf>
    <xf numFmtId="0" fontId="22" fillId="0" borderId="22" xfId="19" applyNumberFormat="1" applyFont="1" applyBorder="1" applyAlignment="1" applyProtection="1">
      <alignment horizontal="left" vertical="center" wrapText="1"/>
    </xf>
    <xf numFmtId="0" fontId="22" fillId="0" borderId="22" xfId="19" applyNumberFormat="1" applyFont="1" applyBorder="1" applyAlignment="1" applyProtection="1">
      <alignment horizontal="center" vertical="center" wrapText="1"/>
    </xf>
    <xf numFmtId="4" fontId="22" fillId="4" borderId="22" xfId="19" applyNumberFormat="1" applyFont="1" applyFill="1" applyBorder="1" applyAlignment="1" applyProtection="1">
      <alignment horizontal="center" vertical="center" wrapText="1"/>
    </xf>
    <xf numFmtId="4" fontId="43" fillId="0" borderId="22" xfId="19" applyNumberFormat="1" applyFont="1" applyBorder="1" applyAlignment="1" applyProtection="1">
      <alignment horizontal="center" vertical="center" wrapText="1"/>
    </xf>
    <xf numFmtId="0" fontId="43" fillId="0" borderId="22" xfId="19" applyFont="1" applyBorder="1" applyAlignment="1" applyProtection="1">
      <alignment vertical="center"/>
    </xf>
    <xf numFmtId="49" fontId="43" fillId="0" borderId="33" xfId="19" applyNumberFormat="1" applyFont="1" applyBorder="1" applyAlignment="1" applyProtection="1">
      <alignment vertical="center" wrapText="1"/>
    </xf>
    <xf numFmtId="0" fontId="8" fillId="0" borderId="33" xfId="19" applyNumberFormat="1" applyFont="1" applyBorder="1" applyAlignment="1" applyProtection="1">
      <alignment horizontal="left" vertical="center" wrapText="1"/>
    </xf>
    <xf numFmtId="0" fontId="8" fillId="0" borderId="33" xfId="19" applyNumberFormat="1" applyFont="1" applyBorder="1" applyAlignment="1" applyProtection="1">
      <alignment horizontal="center" vertical="center" wrapText="1"/>
    </xf>
    <xf numFmtId="4" fontId="8" fillId="0" borderId="33" xfId="19" applyNumberFormat="1" applyFont="1" applyBorder="1" applyAlignment="1" applyProtection="1">
      <alignment horizontal="center" vertical="center" wrapText="1"/>
    </xf>
    <xf numFmtId="4" fontId="8" fillId="0" borderId="33" xfId="2" applyNumberFormat="1" applyFont="1" applyBorder="1" applyAlignment="1" applyProtection="1">
      <alignment horizontal="center" vertical="center" wrapText="1"/>
    </xf>
    <xf numFmtId="4" fontId="8" fillId="0" borderId="33" xfId="19" applyNumberFormat="1" applyFont="1" applyBorder="1" applyAlignment="1" applyProtection="1">
      <alignment vertical="center" wrapText="1"/>
    </xf>
    <xf numFmtId="49" fontId="43" fillId="0" borderId="34" xfId="19" applyNumberFormat="1" applyFont="1" applyBorder="1" applyAlignment="1" applyProtection="1">
      <alignment vertical="center" wrapText="1"/>
    </xf>
    <xf numFmtId="0" fontId="8" fillId="0" borderId="34" xfId="19" applyNumberFormat="1" applyFont="1" applyBorder="1" applyAlignment="1" applyProtection="1">
      <alignment horizontal="left" vertical="center" wrapText="1"/>
    </xf>
    <xf numFmtId="0" fontId="8" fillId="0" borderId="34" xfId="19" applyNumberFormat="1" applyFont="1" applyBorder="1" applyAlignment="1" applyProtection="1">
      <alignment horizontal="center" vertical="center" wrapText="1"/>
    </xf>
    <xf numFmtId="4" fontId="8" fillId="0" borderId="34" xfId="19" applyNumberFormat="1" applyFont="1" applyBorder="1" applyAlignment="1" applyProtection="1">
      <alignment horizontal="center" vertical="center" wrapText="1"/>
    </xf>
    <xf numFmtId="4" fontId="8" fillId="0" borderId="34" xfId="2" applyNumberFormat="1" applyFont="1" applyBorder="1" applyAlignment="1" applyProtection="1">
      <alignment horizontal="center" vertical="center" wrapText="1"/>
    </xf>
    <xf numFmtId="4" fontId="8" fillId="0" borderId="34" xfId="19" applyNumberFormat="1" applyFont="1" applyBorder="1" applyAlignment="1" applyProtection="1">
      <alignment vertical="center" wrapText="1"/>
    </xf>
    <xf numFmtId="0" fontId="8" fillId="0" borderId="22" xfId="19" applyNumberFormat="1" applyFont="1" applyBorder="1" applyAlignment="1" applyProtection="1">
      <alignment horizontal="center" vertical="center" wrapText="1"/>
    </xf>
    <xf numFmtId="4" fontId="8" fillId="0" borderId="22" xfId="19" applyNumberFormat="1" applyFont="1" applyBorder="1" applyAlignment="1" applyProtection="1">
      <alignment vertical="center" wrapText="1"/>
    </xf>
    <xf numFmtId="49" fontId="56" fillId="0" borderId="22" xfId="19" applyNumberFormat="1" applyFont="1" applyBorder="1" applyAlignment="1" applyProtection="1">
      <alignment vertical="center" wrapText="1"/>
    </xf>
    <xf numFmtId="49" fontId="22" fillId="0" borderId="22" xfId="19" applyNumberFormat="1" applyFont="1" applyFill="1" applyBorder="1" applyAlignment="1" applyProtection="1">
      <alignment horizontal="left" vertical="center" wrapText="1"/>
    </xf>
    <xf numFmtId="0" fontId="22" fillId="0" borderId="22" xfId="19" applyNumberFormat="1" applyFont="1" applyFill="1" applyBorder="1" applyAlignment="1" applyProtection="1">
      <alignment horizontal="left" vertical="center" wrapText="1"/>
    </xf>
    <xf numFmtId="0" fontId="22" fillId="0" borderId="22" xfId="24" applyNumberFormat="1" applyFont="1" applyFill="1" applyBorder="1" applyAlignment="1" applyProtection="1">
      <alignment horizontal="left" vertical="center" wrapText="1"/>
    </xf>
    <xf numFmtId="0" fontId="22" fillId="0" borderId="22" xfId="24" applyFont="1" applyFill="1" applyBorder="1" applyAlignment="1" applyProtection="1">
      <alignment horizontal="center" vertical="center" wrapText="1"/>
    </xf>
    <xf numFmtId="2" fontId="22" fillId="0" borderId="22" xfId="19" applyNumberFormat="1" applyFont="1" applyFill="1" applyBorder="1" applyAlignment="1" applyProtection="1">
      <alignment horizontal="center" vertical="center"/>
    </xf>
    <xf numFmtId="4" fontId="22" fillId="0" borderId="22" xfId="6" applyNumberFormat="1" applyFont="1" applyFill="1" applyBorder="1" applyAlignment="1" applyProtection="1">
      <alignment horizontal="center" vertical="center"/>
    </xf>
    <xf numFmtId="4" fontId="22" fillId="0" borderId="22" xfId="6" applyNumberFormat="1" applyFont="1" applyFill="1" applyBorder="1" applyAlignment="1" applyProtection="1">
      <alignment vertical="center"/>
    </xf>
    <xf numFmtId="4" fontId="58" fillId="0" borderId="0" xfId="6" applyNumberFormat="1" applyFont="1" applyFill="1" applyBorder="1" applyAlignment="1" applyProtection="1">
      <alignment horizontal="left"/>
    </xf>
    <xf numFmtId="0" fontId="58" fillId="0" borderId="0" xfId="6" applyFont="1" applyFill="1" applyBorder="1" applyAlignment="1" applyProtection="1">
      <alignment horizontal="left"/>
    </xf>
    <xf numFmtId="0" fontId="22" fillId="0" borderId="22" xfId="23" applyNumberFormat="1" applyFont="1" applyFill="1" applyBorder="1" applyAlignment="1" applyProtection="1">
      <alignment horizontal="left" vertical="center" wrapText="1"/>
    </xf>
    <xf numFmtId="0" fontId="22" fillId="0" borderId="22" xfId="23" applyFont="1" applyFill="1" applyBorder="1" applyAlignment="1" applyProtection="1">
      <alignment horizontal="center" vertical="center"/>
    </xf>
    <xf numFmtId="4" fontId="22" fillId="0" borderId="22" xfId="23" applyNumberFormat="1" applyFont="1" applyFill="1" applyBorder="1" applyAlignment="1" applyProtection="1">
      <alignment horizontal="center" vertical="center"/>
    </xf>
    <xf numFmtId="4" fontId="2" fillId="0" borderId="22" xfId="23" applyNumberFormat="1" applyFont="1" applyBorder="1" applyAlignment="1" applyProtection="1">
      <alignment vertical="center" wrapText="1"/>
    </xf>
    <xf numFmtId="4" fontId="22" fillId="0" borderId="22" xfId="19" applyNumberFormat="1" applyFont="1" applyFill="1" applyBorder="1" applyAlignment="1" applyProtection="1">
      <alignment vertical="center"/>
    </xf>
    <xf numFmtId="49" fontId="56" fillId="0" borderId="33" xfId="19" applyNumberFormat="1" applyFont="1" applyBorder="1" applyAlignment="1" applyProtection="1">
      <alignment vertical="center" wrapText="1"/>
    </xf>
    <xf numFmtId="0" fontId="57" fillId="0" borderId="33" xfId="19" applyNumberFormat="1" applyFont="1" applyBorder="1" applyAlignment="1" applyProtection="1">
      <alignment horizontal="left" vertical="center" wrapText="1"/>
    </xf>
    <xf numFmtId="0" fontId="22" fillId="0" borderId="33" xfId="19" applyFont="1" applyFill="1" applyBorder="1" applyAlignment="1" applyProtection="1">
      <alignment horizontal="center" vertical="center"/>
    </xf>
    <xf numFmtId="2" fontId="22" fillId="0" borderId="33" xfId="19" applyNumberFormat="1" applyFont="1" applyFill="1" applyBorder="1" applyAlignment="1" applyProtection="1">
      <alignment horizontal="center" vertical="center"/>
    </xf>
    <xf numFmtId="4" fontId="22" fillId="0" borderId="33" xfId="19" applyNumberFormat="1" applyFont="1" applyFill="1" applyBorder="1" applyAlignment="1" applyProtection="1">
      <alignment horizontal="center" vertical="center"/>
    </xf>
    <xf numFmtId="4" fontId="8" fillId="0" borderId="33" xfId="19" applyNumberFormat="1" applyFont="1" applyFill="1" applyBorder="1" applyAlignment="1" applyProtection="1">
      <alignment vertical="center"/>
    </xf>
    <xf numFmtId="4" fontId="8" fillId="0" borderId="22" xfId="19" applyNumberFormat="1" applyFont="1" applyFill="1" applyBorder="1" applyAlignment="1" applyProtection="1">
      <alignment vertical="center"/>
    </xf>
    <xf numFmtId="0" fontId="59" fillId="0" borderId="0" xfId="19" applyNumberFormat="1" applyFont="1" applyAlignment="1" applyProtection="1">
      <alignment horizontal="left" vertical="center" wrapText="1"/>
    </xf>
    <xf numFmtId="1" fontId="22" fillId="0" borderId="22" xfId="19" applyNumberFormat="1" applyFont="1" applyFill="1" applyBorder="1" applyAlignment="1" applyProtection="1">
      <alignment horizontal="center" vertical="center"/>
    </xf>
    <xf numFmtId="49" fontId="8" fillId="0" borderId="33" xfId="19" applyNumberFormat="1" applyFont="1" applyBorder="1" applyAlignment="1" applyProtection="1">
      <alignment vertical="center" wrapText="1"/>
    </xf>
    <xf numFmtId="4" fontId="56" fillId="0" borderId="33" xfId="19" applyNumberFormat="1" applyFont="1" applyBorder="1" applyAlignment="1" applyProtection="1">
      <alignment horizontal="center" vertical="center" wrapText="1"/>
    </xf>
    <xf numFmtId="4" fontId="22" fillId="0" borderId="33" xfId="19" applyNumberFormat="1" applyFont="1" applyBorder="1" applyAlignment="1" applyProtection="1">
      <alignment horizontal="center" vertical="center" wrapText="1"/>
    </xf>
    <xf numFmtId="4" fontId="22" fillId="0" borderId="33" xfId="2" applyNumberFormat="1" applyFont="1" applyBorder="1" applyAlignment="1" applyProtection="1">
      <alignment horizontal="center" vertical="center" wrapText="1"/>
    </xf>
    <xf numFmtId="4" fontId="8" fillId="0" borderId="33" xfId="19" applyNumberFormat="1" applyFont="1" applyBorder="1" applyAlignment="1" applyProtection="1">
      <alignment vertical="center"/>
    </xf>
    <xf numFmtId="49" fontId="8" fillId="0" borderId="34" xfId="19" applyNumberFormat="1" applyFont="1" applyBorder="1" applyAlignment="1" applyProtection="1">
      <alignment vertical="center" wrapText="1"/>
    </xf>
    <xf numFmtId="4" fontId="56" fillId="0" borderId="34" xfId="19" applyNumberFormat="1" applyFont="1" applyBorder="1" applyAlignment="1" applyProtection="1">
      <alignment horizontal="center" vertical="center" wrapText="1"/>
    </xf>
    <xf numFmtId="4" fontId="22" fillId="0" borderId="34" xfId="19" applyNumberFormat="1" applyFont="1" applyBorder="1" applyAlignment="1" applyProtection="1">
      <alignment horizontal="center" vertical="center" wrapText="1"/>
    </xf>
    <xf numFmtId="4" fontId="22" fillId="0" borderId="34" xfId="2" applyNumberFormat="1" applyFont="1" applyBorder="1" applyAlignment="1" applyProtection="1">
      <alignment horizontal="center" vertical="center" wrapText="1"/>
    </xf>
    <xf numFmtId="4" fontId="8" fillId="0" borderId="34" xfId="19" applyNumberFormat="1" applyFont="1" applyBorder="1" applyAlignment="1" applyProtection="1">
      <alignment vertical="center"/>
    </xf>
    <xf numFmtId="4" fontId="2" fillId="0" borderId="22" xfId="19" applyNumberFormat="1" applyFont="1" applyBorder="1" applyAlignment="1" applyProtection="1">
      <alignment vertical="center" wrapText="1"/>
    </xf>
    <xf numFmtId="0" fontId="22" fillId="0" borderId="34" xfId="19" applyNumberFormat="1" applyFont="1" applyBorder="1" applyAlignment="1" applyProtection="1">
      <alignment horizontal="left" vertical="center" wrapText="1"/>
    </xf>
    <xf numFmtId="0" fontId="22" fillId="0" borderId="34" xfId="19" applyNumberFormat="1" applyFont="1" applyBorder="1" applyAlignment="1" applyProtection="1">
      <alignment horizontal="center" vertical="center" wrapText="1"/>
    </xf>
    <xf numFmtId="4" fontId="2" fillId="0" borderId="34" xfId="19" applyNumberFormat="1" applyFont="1" applyBorder="1" applyAlignment="1" applyProtection="1">
      <alignment horizontal="center" vertical="center" wrapText="1"/>
    </xf>
    <xf numFmtId="4" fontId="2" fillId="0" borderId="34" xfId="19" applyNumberFormat="1" applyFont="1" applyBorder="1" applyAlignment="1" applyProtection="1">
      <alignment vertical="center" wrapText="1"/>
    </xf>
    <xf numFmtId="49" fontId="8" fillId="0" borderId="31" xfId="19" applyNumberFormat="1" applyFont="1" applyBorder="1" applyAlignment="1" applyProtection="1">
      <alignment vertical="center" wrapText="1"/>
    </xf>
    <xf numFmtId="0" fontId="8" fillId="0" borderId="31" xfId="19" applyNumberFormat="1" applyFont="1" applyBorder="1" applyAlignment="1" applyProtection="1">
      <alignment horizontal="left" vertical="center" wrapText="1"/>
    </xf>
    <xf numFmtId="4" fontId="56" fillId="0" borderId="31" xfId="19" applyNumberFormat="1" applyFont="1" applyBorder="1" applyAlignment="1" applyProtection="1">
      <alignment horizontal="center" vertical="center" wrapText="1"/>
    </xf>
    <xf numFmtId="4" fontId="22" fillId="0" borderId="31" xfId="19" applyNumberFormat="1" applyFont="1" applyBorder="1" applyAlignment="1" applyProtection="1">
      <alignment horizontal="center" vertical="center" wrapText="1"/>
    </xf>
    <xf numFmtId="4" fontId="22" fillId="0" borderId="31" xfId="2" applyNumberFormat="1" applyFont="1" applyBorder="1" applyAlignment="1" applyProtection="1">
      <alignment horizontal="center" vertical="center" wrapText="1"/>
    </xf>
    <xf numFmtId="4" fontId="8" fillId="0" borderId="31" xfId="19" applyNumberFormat="1" applyFont="1" applyBorder="1" applyAlignment="1" applyProtection="1">
      <alignment vertical="center"/>
    </xf>
    <xf numFmtId="49" fontId="8" fillId="0" borderId="22" xfId="6" applyNumberFormat="1" applyFont="1" applyFill="1" applyBorder="1" applyAlignment="1" applyProtection="1">
      <alignment horizontal="left" vertical="center"/>
    </xf>
    <xf numFmtId="0" fontId="8" fillId="0" borderId="22" xfId="6" applyFont="1" applyFill="1" applyBorder="1" applyAlignment="1" applyProtection="1">
      <alignment horizontal="left" vertical="center" wrapText="1"/>
    </xf>
    <xf numFmtId="0" fontId="8" fillId="0" borderId="22" xfId="6" applyFont="1" applyFill="1" applyBorder="1" applyAlignment="1" applyProtection="1">
      <alignment horizontal="center" vertical="center" wrapText="1"/>
    </xf>
    <xf numFmtId="167" fontId="22" fillId="0" borderId="22" xfId="6" applyNumberFormat="1" applyFont="1" applyFill="1" applyBorder="1" applyAlignment="1" applyProtection="1">
      <alignment horizontal="center" vertical="center"/>
    </xf>
    <xf numFmtId="0" fontId="22" fillId="0" borderId="0" xfId="6" applyFont="1" applyFill="1" applyBorder="1" applyAlignment="1" applyProtection="1">
      <alignment horizontal="left"/>
    </xf>
    <xf numFmtId="168" fontId="58" fillId="0" borderId="0" xfId="24" applyNumberFormat="1" applyFont="1" applyFill="1" applyBorder="1" applyAlignment="1" applyProtection="1">
      <alignment horizontal="left"/>
    </xf>
    <xf numFmtId="169" fontId="58" fillId="0" borderId="0" xfId="6" applyNumberFormat="1" applyFont="1" applyFill="1" applyBorder="1" applyAlignment="1" applyProtection="1">
      <alignment horizontal="left"/>
    </xf>
    <xf numFmtId="0" fontId="22" fillId="0" borderId="22" xfId="6" applyFont="1" applyFill="1" applyBorder="1" applyAlignment="1" applyProtection="1">
      <alignment horizontal="center" vertical="center" wrapText="1"/>
    </xf>
    <xf numFmtId="0" fontId="22" fillId="0" borderId="0" xfId="25" applyFont="1" applyFill="1" applyBorder="1" applyAlignment="1" applyProtection="1">
      <alignment horizontal="left"/>
    </xf>
    <xf numFmtId="170" fontId="58" fillId="0" borderId="0" xfId="25" applyNumberFormat="1" applyFont="1" applyFill="1" applyBorder="1" applyAlignment="1" applyProtection="1">
      <alignment horizontal="left"/>
    </xf>
    <xf numFmtId="0" fontId="58" fillId="0" borderId="0" xfId="25" applyFont="1" applyFill="1" applyBorder="1" applyAlignment="1" applyProtection="1">
      <alignment horizontal="left"/>
    </xf>
    <xf numFmtId="0" fontId="22" fillId="0" borderId="22" xfId="25" applyFont="1" applyFill="1" applyBorder="1" applyAlignment="1" applyProtection="1">
      <alignment horizontal="left" vertical="center" wrapText="1"/>
    </xf>
    <xf numFmtId="0" fontId="22" fillId="0" borderId="22" xfId="25" applyFont="1" applyFill="1" applyBorder="1" applyAlignment="1" applyProtection="1">
      <alignment horizontal="center" vertical="center" wrapText="1"/>
    </xf>
    <xf numFmtId="4" fontId="22" fillId="0" borderId="22" xfId="25" applyNumberFormat="1" applyFont="1" applyFill="1" applyBorder="1" applyAlignment="1" applyProtection="1">
      <alignment horizontal="center" vertical="center"/>
    </xf>
    <xf numFmtId="167" fontId="22" fillId="0" borderId="22" xfId="25" applyNumberFormat="1" applyFont="1" applyFill="1" applyBorder="1" applyAlignment="1" applyProtection="1">
      <alignment horizontal="center" vertical="center"/>
    </xf>
    <xf numFmtId="4" fontId="22" fillId="0" borderId="22" xfId="26" applyNumberFormat="1" applyFont="1" applyFill="1" applyBorder="1" applyAlignment="1" applyProtection="1">
      <alignment horizontal="center" vertical="center"/>
    </xf>
    <xf numFmtId="49" fontId="22" fillId="0" borderId="22" xfId="25" applyNumberFormat="1" applyFont="1" applyFill="1" applyBorder="1" applyAlignment="1" applyProtection="1">
      <alignment horizontal="left" vertical="center"/>
    </xf>
    <xf numFmtId="49" fontId="8" fillId="0" borderId="33" xfId="6" applyNumberFormat="1" applyFont="1" applyFill="1" applyBorder="1" applyAlignment="1" applyProtection="1">
      <alignment horizontal="left" vertical="center"/>
    </xf>
    <xf numFmtId="0" fontId="8" fillId="0" borderId="33" xfId="6" applyFont="1" applyFill="1" applyBorder="1" applyAlignment="1" applyProtection="1">
      <alignment horizontal="left" vertical="center" wrapText="1"/>
    </xf>
    <xf numFmtId="0" fontId="8" fillId="0" borderId="33" xfId="6" applyFont="1" applyFill="1" applyBorder="1" applyAlignment="1" applyProtection="1">
      <alignment horizontal="center" vertical="center" wrapText="1"/>
    </xf>
    <xf numFmtId="4" fontId="22" fillId="0" borderId="33" xfId="6" applyNumberFormat="1" applyFont="1" applyFill="1" applyBorder="1" applyAlignment="1" applyProtection="1">
      <alignment horizontal="center" vertical="center"/>
    </xf>
    <xf numFmtId="167" fontId="22" fillId="0" borderId="33" xfId="6" applyNumberFormat="1" applyFont="1" applyFill="1" applyBorder="1" applyAlignment="1" applyProtection="1">
      <alignment horizontal="center" vertical="center"/>
    </xf>
    <xf numFmtId="4" fontId="8" fillId="0" borderId="33" xfId="6" applyNumberFormat="1" applyFont="1" applyFill="1" applyBorder="1" applyAlignment="1" applyProtection="1">
      <alignment vertical="center"/>
    </xf>
    <xf numFmtId="49" fontId="8" fillId="0" borderId="34" xfId="6" applyNumberFormat="1" applyFont="1" applyFill="1" applyBorder="1" applyAlignment="1" applyProtection="1">
      <alignment horizontal="left" vertical="center"/>
    </xf>
    <xf numFmtId="0" fontId="8" fillId="0" borderId="34" xfId="6" applyFont="1" applyFill="1" applyBorder="1" applyAlignment="1" applyProtection="1">
      <alignment horizontal="left" vertical="center" wrapText="1"/>
    </xf>
    <xf numFmtId="0" fontId="8" fillId="0" borderId="34" xfId="6" applyFont="1" applyFill="1" applyBorder="1" applyAlignment="1" applyProtection="1">
      <alignment horizontal="center" vertical="center" wrapText="1"/>
    </xf>
    <xf numFmtId="4" fontId="22" fillId="0" borderId="34" xfId="6" applyNumberFormat="1" applyFont="1" applyFill="1" applyBorder="1" applyAlignment="1" applyProtection="1">
      <alignment horizontal="center" vertical="center"/>
    </xf>
    <xf numFmtId="167" fontId="22" fillId="0" borderId="34" xfId="6" applyNumberFormat="1" applyFont="1" applyFill="1" applyBorder="1" applyAlignment="1" applyProtection="1">
      <alignment horizontal="center" vertical="center"/>
    </xf>
    <xf numFmtId="4" fontId="8" fillId="0" borderId="34" xfId="6" applyNumberFormat="1" applyFont="1" applyFill="1" applyBorder="1" applyAlignment="1" applyProtection="1">
      <alignment vertical="center"/>
    </xf>
    <xf numFmtId="4" fontId="8" fillId="0" borderId="22" xfId="6" applyNumberFormat="1" applyFont="1" applyFill="1" applyBorder="1" applyAlignment="1" applyProtection="1">
      <alignment vertical="center"/>
    </xf>
    <xf numFmtId="49" fontId="22" fillId="0" borderId="22" xfId="6" applyNumberFormat="1" applyFont="1" applyFill="1" applyBorder="1" applyAlignment="1" applyProtection="1">
      <alignment horizontal="left" vertical="center"/>
    </xf>
    <xf numFmtId="0" fontId="22" fillId="0" borderId="22" xfId="6" applyNumberFormat="1" applyFont="1" applyFill="1" applyBorder="1" applyAlignment="1" applyProtection="1">
      <alignment horizontal="left" vertical="center" wrapText="1"/>
    </xf>
    <xf numFmtId="0" fontId="8" fillId="0" borderId="33" xfId="6" applyFont="1" applyFill="1" applyBorder="1" applyAlignment="1" applyProtection="1">
      <alignment horizontal="left" vertical="center"/>
    </xf>
    <xf numFmtId="0" fontId="10" fillId="0" borderId="0" xfId="22" applyFont="1" applyAlignment="1" applyProtection="1">
      <alignment horizontal="center" vertical="center"/>
    </xf>
    <xf numFmtId="4" fontId="22" fillId="6" borderId="22" xfId="2" applyNumberFormat="1" applyFont="1" applyFill="1" applyBorder="1" applyAlignment="1" applyProtection="1">
      <alignment horizontal="center" vertical="center" wrapText="1"/>
      <protection locked="0"/>
    </xf>
    <xf numFmtId="4" fontId="22" fillId="6" borderId="22" xfId="6" applyNumberFormat="1" applyFont="1" applyFill="1" applyBorder="1" applyAlignment="1" applyProtection="1">
      <alignment horizontal="center" vertical="center"/>
      <protection locked="0"/>
    </xf>
    <xf numFmtId="4" fontId="22" fillId="6" borderId="22" xfId="23" applyNumberFormat="1" applyFont="1" applyFill="1" applyBorder="1" applyAlignment="1" applyProtection="1">
      <alignment horizontal="center" vertical="center"/>
      <protection locked="0"/>
    </xf>
    <xf numFmtId="4" fontId="22" fillId="6" borderId="22" xfId="19" applyNumberFormat="1" applyFont="1" applyFill="1" applyBorder="1" applyAlignment="1" applyProtection="1">
      <alignment horizontal="center" vertical="center"/>
      <protection locked="0"/>
    </xf>
    <xf numFmtId="0" fontId="9" fillId="0" borderId="22" xfId="19" applyNumberFormat="1" applyFont="1" applyBorder="1" applyAlignment="1" applyProtection="1">
      <alignment horizontal="left" vertical="center" wrapText="1"/>
    </xf>
    <xf numFmtId="0" fontId="22" fillId="6" borderId="36" xfId="19" applyNumberFormat="1" applyFont="1" applyFill="1" applyBorder="1" applyAlignment="1" applyProtection="1">
      <alignment horizontal="center" vertical="center" wrapText="1"/>
      <protection locked="0"/>
    </xf>
    <xf numFmtId="0" fontId="22" fillId="6" borderId="37" xfId="19" applyNumberFormat="1" applyFont="1" applyFill="1" applyBorder="1" applyAlignment="1" applyProtection="1">
      <alignment horizontal="center" vertical="center" wrapText="1"/>
      <protection locked="0"/>
    </xf>
    <xf numFmtId="0" fontId="8" fillId="6" borderId="35" xfId="19" applyNumberFormat="1" applyFont="1" applyFill="1" applyBorder="1" applyAlignment="1" applyProtection="1">
      <alignment horizontal="center" vertical="center" wrapText="1"/>
      <protection locked="0"/>
    </xf>
    <xf numFmtId="0" fontId="8" fillId="6" borderId="36" xfId="19" applyNumberFormat="1" applyFont="1" applyFill="1" applyBorder="1" applyAlignment="1" applyProtection="1">
      <alignment horizontal="center" vertical="center" wrapText="1"/>
      <protection locked="0"/>
    </xf>
    <xf numFmtId="0" fontId="8" fillId="6" borderId="37" xfId="19" applyNumberFormat="1" applyFont="1" applyFill="1" applyBorder="1" applyAlignment="1" applyProtection="1">
      <alignment horizontal="center" vertical="center" wrapText="1"/>
      <protection locked="0"/>
    </xf>
    <xf numFmtId="167" fontId="22" fillId="6" borderId="22" xfId="6" applyNumberFormat="1" applyFont="1" applyFill="1" applyBorder="1" applyAlignment="1" applyProtection="1">
      <alignment horizontal="center" vertical="center"/>
      <protection locked="0"/>
    </xf>
    <xf numFmtId="167" fontId="22" fillId="6" borderId="22" xfId="25" applyNumberFormat="1" applyFont="1" applyFill="1" applyBorder="1" applyAlignment="1" applyProtection="1">
      <alignment horizontal="center" vertical="center"/>
      <protection locked="0"/>
    </xf>
    <xf numFmtId="0" fontId="9" fillId="0" borderId="22" xfId="5" applyNumberFormat="1" applyFont="1" applyFill="1" applyBorder="1" applyAlignment="1" applyProtection="1">
      <alignment horizontal="left" vertical="center" wrapText="1"/>
    </xf>
  </cellXfs>
  <cellStyles count="27">
    <cellStyle name="Keš" xfId="21"/>
    <cellStyle name="Navadno" xfId="0" builtinId="0"/>
    <cellStyle name="Navadno 11" xfId="10"/>
    <cellStyle name="Navadno 12" xfId="11"/>
    <cellStyle name="Navadno 13" xfId="12"/>
    <cellStyle name="Navadno 14" xfId="14"/>
    <cellStyle name="Navadno 15" xfId="15"/>
    <cellStyle name="Navadno 16" xfId="16"/>
    <cellStyle name="Navadno 17" xfId="7"/>
    <cellStyle name="Navadno 18" xfId="9"/>
    <cellStyle name="Navadno 19" xfId="8"/>
    <cellStyle name="Navadno 2" xfId="1"/>
    <cellStyle name="Navadno 2 2" xfId="2"/>
    <cellStyle name="Navadno 2 2 2" xfId="23"/>
    <cellStyle name="Navadno 25" xfId="3"/>
    <cellStyle name="Navadno 29" xfId="13"/>
    <cellStyle name="Navadno 3" xfId="19"/>
    <cellStyle name="Navadno 37" xfId="17"/>
    <cellStyle name="Navadno 4" xfId="6"/>
    <cellStyle name="Navadno 6" xfId="4"/>
    <cellStyle name="Navadno_Predračun 2.del II.faze barvano" xfId="22"/>
    <cellStyle name="Normal 2" xfId="24"/>
    <cellStyle name="normal_A_1" xfId="26"/>
    <cellStyle name="Normal_A_2" xfId="25"/>
    <cellStyle name="Normal_BoQ - cene sit_eur" xfId="20"/>
    <cellStyle name="Normal_BoQ - cene sit_eur 2 2" xfId="18"/>
    <cellStyle name="Normal_kanal S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elo\aacn%20ze%20na%20disku\Pog%2060-097-00-99%20Crnuce-PID\Popis\Crnuce3-le%20izolacija%20SBR-zacasn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porabnik\AppData\Local\Microsoft\Windows\Temporary%20Internet%20Files\Content.Outlook\292T0XHQ\SITUACIJA-maj12RJ-oddana-3%20pogodb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9\mydoc\Delo\Jure\KRSKO-IGOR\KRSKO\KRSKO%20PGD%20NOVO\3FAZA-IGOR\3faza%20PZI\3F%20PZI%20240706\popis%20VIPAP-8.8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9\mydoc\Documents%20and%20Settings\mitja\My%20Documents\Mitja\Projekti\Hi\Ig%20junij%202004\IG%20-%20predracun%20crpalis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uhovnik\My%20Documents\Projekt%20Ljubljana\Projekti\Rakova%20Jel&#353;a\situacije\8.%20DECEMBER%2010\SITUACIJA-december10RJ-osnutek%201%20pogodb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29\mydoc\My%20Documents\Delo%20Hidroin&#382;eniring\Klini&#269;ni%20center\Projekt\Predra&#269;u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lo\GASPER\Rakova%20jelsa\rakova%20jelsa_gasper\PGD\popisi\popis_sibirija_zgosceval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11.Zunanja"/>
      <sheetName val="12.Pripravljalna"/>
      <sheetName val="13.Upr.st.-teh."/>
      <sheetName val="14.Upr.st.-pis."/>
      <sheetName val="15.Peskolov"/>
      <sheetName val="16.SBR"/>
      <sheetName val="17.Merilno mesto"/>
      <sheetName val="18.Kanal"/>
      <sheetName val="19.Vodovod"/>
      <sheetName val="Obratovanje"/>
      <sheetName val="Energija"/>
      <sheetName val="Popis gr."/>
      <sheetName val="Predizmere"/>
      <sheetName val="Predizm.SBR"/>
      <sheetName val="Tehnologija"/>
    </sheetNames>
    <sheetDataSet>
      <sheetData sheetId="0">
        <row r="1">
          <cell r="A1">
            <v>140</v>
          </cell>
        </row>
        <row r="2">
          <cell r="A2">
            <v>0.19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va stran"/>
      <sheetName val="REKAPITULACIJA SKUPNA"/>
      <sheetName val="VAROVANJE GR.JAME"/>
      <sheetName val="MANJKAJOČA ZEM.DELA"/>
      <sheetName val="RUŠENJE PROPUSTOV"/>
      <sheetName val="24A"/>
      <sheetName val="24b"/>
      <sheetName val="25 KČN temeljenje"/>
      <sheetName val="26 gradbeni del"/>
      <sheetName val="27 elektroinst"/>
      <sheetName val="28 KČN"/>
      <sheetName val="29 NN"/>
      <sheetName val="31 Meteorni"/>
      <sheetName val="Most čez Curnovec"/>
      <sheetName val="DODATNA DELA "/>
      <sheetName val="1.odcepi hišnih priključkov"/>
      <sheetName val="Odcep za HP"/>
      <sheetName val="3.zamenjava črpalk"/>
      <sheetName val="ZADAJ - his DDV"/>
      <sheetName val="Li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na rekapitulacija"/>
      <sheetName val="KANAL K-IA+IIM"/>
      <sheetName val="PREVEZAVA K-IIM"/>
      <sheetName val="PREVEZAVA K-IIIM"/>
      <sheetName val="KANAL K-IIM0"/>
      <sheetName val="OBNOVA K-IIIM"/>
      <sheetName val="ZB-1"/>
      <sheetName val="PLATO ZA VLAŽENJE LESA"/>
      <sheetName val="TLAČNI VOD IN NN DOVOD"/>
      <sheetName val="OSTALE PREVEZA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Crpalisce 1"/>
      <sheetName val="Crpalisce 2"/>
      <sheetName val="Crpalisce 3"/>
      <sheetName val="Module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CA"/>
      <sheetName val="REKAPITULACIJA"/>
      <sheetName val="VO-odsek 1"/>
      <sheetName val="VO-hp-odsek 1"/>
      <sheetName val="VO-prikljucek CN"/>
      <sheetName val="VO-hp-prikljucek CN"/>
      <sheetName val="KA-odsek 1"/>
      <sheetName val="KA-odsek 2"/>
      <sheetName val="KA-odsek 3"/>
      <sheetName val="KA-odsek 4"/>
      <sheetName val="KA-tlacni vod-odsek 8"/>
      <sheetName val="ZADAJ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IJA"/>
      <sheetName val="STRUŠKA II"/>
      <sheetName val="Module1"/>
    </sheetNames>
    <sheetDataSet>
      <sheetData sheetId="0" refreshError="1"/>
      <sheetData sheetId="1">
        <row r="27">
          <cell r="H27">
            <v>9542903.1697991695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osno"/>
      <sheetName val="zgošč."/>
      <sheetName val="zgošč._predizmera"/>
    </sheetNames>
    <sheetDataSet>
      <sheetData sheetId="0">
        <row r="1">
          <cell r="B1">
            <v>180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2"/>
  <sheetViews>
    <sheetView tabSelected="1" view="pageBreakPreview" topLeftCell="B1" zoomScaleNormal="100" zoomScaleSheetLayoutView="100" workbookViewId="0">
      <selection activeCell="C35" sqref="C35"/>
    </sheetView>
  </sheetViews>
  <sheetFormatPr defaultColWidth="8.28515625" defaultRowHeight="12.75" x14ac:dyDescent="0.2"/>
  <cols>
    <col min="1" max="1" width="8.7109375" style="63" customWidth="1"/>
    <col min="2" max="2" width="4.7109375" style="63" customWidth="1"/>
    <col min="3" max="3" width="61.28515625" style="63" bestFit="1" customWidth="1"/>
    <col min="4" max="4" width="31" style="69" customWidth="1"/>
    <col min="5" max="5" width="3.140625" style="63" customWidth="1"/>
    <col min="6" max="6" width="8.28515625" style="63"/>
    <col min="7" max="7" width="9.28515625" style="63" bestFit="1" customWidth="1"/>
    <col min="8" max="8" width="16.5703125" style="63" bestFit="1" customWidth="1"/>
    <col min="9" max="9" width="8.28515625" style="63"/>
    <col min="10" max="10" width="13.42578125" style="63" bestFit="1" customWidth="1"/>
    <col min="11" max="11" width="8.28515625" style="63"/>
    <col min="12" max="12" width="16.5703125" style="63" bestFit="1" customWidth="1"/>
    <col min="13" max="13" width="8.28515625" style="63"/>
    <col min="14" max="14" width="30.42578125" style="63" bestFit="1" customWidth="1"/>
    <col min="15" max="15" width="13.28515625" style="63" customWidth="1"/>
    <col min="16" max="16384" width="8.28515625" style="63"/>
  </cols>
  <sheetData>
    <row r="1" spans="2:16" x14ac:dyDescent="0.2">
      <c r="D1" s="63"/>
    </row>
    <row r="3" spans="2:16" s="64" customFormat="1" ht="15" x14ac:dyDescent="0.2">
      <c r="B3" s="64" t="s">
        <v>0</v>
      </c>
      <c r="D3" s="65"/>
    </row>
    <row r="4" spans="2:16" ht="31.5" x14ac:dyDescent="0.2">
      <c r="C4" s="66" t="s">
        <v>1</v>
      </c>
      <c r="D4" s="63"/>
    </row>
    <row r="5" spans="2:16" x14ac:dyDescent="0.2">
      <c r="D5" s="63"/>
    </row>
    <row r="6" spans="2:16" x14ac:dyDescent="0.2">
      <c r="D6" s="63"/>
    </row>
    <row r="7" spans="2:16" x14ac:dyDescent="0.2">
      <c r="D7" s="63"/>
    </row>
    <row r="8" spans="2:16" ht="15" x14ac:dyDescent="0.2">
      <c r="B8" s="64" t="s">
        <v>2</v>
      </c>
      <c r="D8" s="63"/>
    </row>
    <row r="9" spans="2:16" ht="15.75" x14ac:dyDescent="0.25">
      <c r="C9" s="67" t="s">
        <v>480</v>
      </c>
      <c r="D9" s="63"/>
    </row>
    <row r="10" spans="2:16" ht="15.75" x14ac:dyDescent="0.25">
      <c r="C10" s="67" t="s">
        <v>4</v>
      </c>
      <c r="D10" s="63"/>
    </row>
    <row r="11" spans="2:16" x14ac:dyDescent="0.2">
      <c r="D11" s="63"/>
      <c r="H11" s="68"/>
      <c r="I11" s="68"/>
      <c r="J11" s="68"/>
      <c r="K11" s="68"/>
      <c r="L11" s="68"/>
      <c r="M11" s="68"/>
      <c r="N11" s="68"/>
      <c r="O11" s="68"/>
      <c r="P11" s="68"/>
    </row>
    <row r="12" spans="2:16" x14ac:dyDescent="0.2">
      <c r="D12" s="63"/>
      <c r="H12" s="68"/>
      <c r="I12" s="68"/>
      <c r="J12" s="68"/>
      <c r="K12" s="68"/>
      <c r="L12" s="68"/>
      <c r="M12" s="68"/>
      <c r="N12" s="68"/>
      <c r="O12" s="68"/>
      <c r="P12" s="68"/>
    </row>
    <row r="13" spans="2:16" x14ac:dyDescent="0.2">
      <c r="D13" s="63"/>
      <c r="H13" s="68"/>
      <c r="I13" s="68"/>
      <c r="J13" s="68"/>
      <c r="K13" s="68"/>
      <c r="L13" s="68"/>
      <c r="M13" s="68"/>
      <c r="N13" s="68"/>
      <c r="O13" s="68"/>
      <c r="P13" s="68"/>
    </row>
    <row r="14" spans="2:16" x14ac:dyDescent="0.2">
      <c r="D14" s="63"/>
      <c r="H14" s="68"/>
      <c r="I14" s="68"/>
      <c r="J14" s="68"/>
      <c r="K14" s="68"/>
      <c r="L14" s="68"/>
      <c r="M14" s="68"/>
      <c r="N14" s="68"/>
      <c r="O14" s="68"/>
      <c r="P14" s="68"/>
    </row>
    <row r="15" spans="2:16" x14ac:dyDescent="0.2">
      <c r="D15" s="63"/>
      <c r="H15" s="68"/>
      <c r="I15" s="68"/>
      <c r="J15" s="68"/>
      <c r="K15" s="68"/>
      <c r="L15" s="68"/>
      <c r="M15" s="68"/>
      <c r="N15" s="68"/>
      <c r="O15" s="68"/>
      <c r="P15" s="68"/>
    </row>
    <row r="16" spans="2:16" x14ac:dyDescent="0.2">
      <c r="D16" s="63"/>
      <c r="H16" s="68"/>
      <c r="I16" s="68"/>
      <c r="J16" s="68"/>
      <c r="K16" s="68"/>
      <c r="L16" s="68"/>
      <c r="M16" s="68"/>
      <c r="N16" s="68"/>
      <c r="O16" s="68"/>
      <c r="P16" s="68"/>
    </row>
    <row r="17" spans="2:16" ht="15.75" x14ac:dyDescent="0.25">
      <c r="C17" s="67" t="s">
        <v>5</v>
      </c>
      <c r="D17" s="63"/>
      <c r="H17" s="68"/>
      <c r="I17" s="68"/>
      <c r="J17" s="68"/>
      <c r="K17" s="68"/>
      <c r="L17" s="68"/>
      <c r="M17" s="68"/>
      <c r="N17" s="68"/>
      <c r="O17" s="68"/>
      <c r="P17" s="68"/>
    </row>
    <row r="18" spans="2:16" x14ac:dyDescent="0.2">
      <c r="D18" s="63"/>
      <c r="H18" s="68"/>
      <c r="I18" s="68"/>
      <c r="J18" s="68"/>
      <c r="K18" s="68"/>
      <c r="L18" s="68"/>
      <c r="M18" s="68"/>
      <c r="N18" s="68"/>
      <c r="O18" s="68"/>
      <c r="P18" s="68"/>
    </row>
    <row r="19" spans="2:16" x14ac:dyDescent="0.2">
      <c r="H19" s="68"/>
      <c r="I19" s="68"/>
      <c r="J19" s="68"/>
      <c r="K19" s="68"/>
      <c r="L19" s="68"/>
      <c r="M19" s="68"/>
      <c r="N19" s="68"/>
      <c r="O19" s="68"/>
      <c r="P19" s="68"/>
    </row>
    <row r="20" spans="2:16" ht="15" x14ac:dyDescent="0.2">
      <c r="C20" s="64" t="s">
        <v>6</v>
      </c>
      <c r="D20" s="70"/>
      <c r="H20" s="68"/>
      <c r="I20" s="68"/>
      <c r="J20" s="68"/>
      <c r="K20" s="68"/>
      <c r="L20" s="68"/>
      <c r="M20" s="68"/>
      <c r="N20" s="68"/>
      <c r="O20" s="68"/>
      <c r="P20" s="68"/>
    </row>
    <row r="21" spans="2:16" ht="15.75" x14ac:dyDescent="0.25">
      <c r="D21" s="71" t="s">
        <v>7</v>
      </c>
      <c r="H21" s="72"/>
      <c r="I21" s="73"/>
      <c r="J21" s="72"/>
      <c r="K21" s="73"/>
      <c r="L21" s="72"/>
      <c r="M21" s="68"/>
      <c r="N21" s="72"/>
      <c r="O21" s="72"/>
      <c r="P21" s="68"/>
    </row>
    <row r="22" spans="2:16" ht="15" x14ac:dyDescent="0.2">
      <c r="D22" s="74"/>
      <c r="H22" s="68"/>
      <c r="I22" s="68"/>
      <c r="J22" s="68"/>
      <c r="K22" s="68"/>
      <c r="L22" s="68"/>
      <c r="M22" s="68"/>
      <c r="N22" s="75"/>
      <c r="O22" s="75"/>
      <c r="P22" s="68"/>
    </row>
    <row r="23" spans="2:16" ht="15.75" x14ac:dyDescent="0.25">
      <c r="B23" s="76"/>
      <c r="C23" s="64" t="s">
        <v>9</v>
      </c>
      <c r="D23" s="70">
        <f>VO!H83</f>
        <v>0</v>
      </c>
      <c r="G23" s="67"/>
      <c r="H23" s="75"/>
      <c r="I23" s="68"/>
      <c r="J23" s="75"/>
      <c r="K23" s="68"/>
      <c r="L23" s="75"/>
      <c r="M23" s="68"/>
      <c r="N23" s="75"/>
      <c r="O23" s="75"/>
      <c r="P23" s="68"/>
    </row>
    <row r="24" spans="2:16" ht="15" x14ac:dyDescent="0.2">
      <c r="B24" s="76"/>
      <c r="C24" s="64"/>
      <c r="D24" s="77"/>
      <c r="H24" s="68"/>
      <c r="I24" s="68"/>
      <c r="J24" s="78"/>
      <c r="K24" s="68"/>
      <c r="L24" s="68"/>
      <c r="M24" s="68"/>
      <c r="N24" s="75"/>
      <c r="O24" s="75"/>
      <c r="P24" s="68"/>
    </row>
    <row r="25" spans="2:16" ht="15" x14ac:dyDescent="0.2">
      <c r="B25" s="76"/>
      <c r="C25" s="64"/>
      <c r="D25" s="77"/>
      <c r="H25" s="68"/>
      <c r="I25" s="68"/>
      <c r="J25" s="78"/>
      <c r="K25" s="68"/>
      <c r="L25" s="68"/>
      <c r="M25" s="68"/>
      <c r="N25" s="75"/>
      <c r="O25" s="75"/>
      <c r="P25" s="68"/>
    </row>
    <row r="26" spans="2:16" ht="15.75" x14ac:dyDescent="0.25">
      <c r="B26" s="76"/>
      <c r="C26" s="64" t="s">
        <v>10</v>
      </c>
      <c r="D26" s="70">
        <f>HP!H40</f>
        <v>0</v>
      </c>
      <c r="G26" s="67"/>
      <c r="H26" s="75"/>
      <c r="I26" s="68"/>
      <c r="J26" s="75"/>
      <c r="K26" s="68"/>
      <c r="L26" s="75"/>
      <c r="M26" s="68"/>
      <c r="N26" s="75"/>
      <c r="O26" s="75"/>
      <c r="P26" s="68"/>
    </row>
    <row r="27" spans="2:16" ht="15" x14ac:dyDescent="0.2">
      <c r="B27" s="76"/>
      <c r="C27" s="64"/>
      <c r="D27" s="77"/>
      <c r="H27" s="68"/>
      <c r="I27" s="68"/>
      <c r="J27" s="78"/>
      <c r="K27" s="68"/>
      <c r="L27" s="68"/>
      <c r="M27" s="68"/>
      <c r="N27" s="75"/>
      <c r="O27" s="75"/>
      <c r="P27" s="68"/>
    </row>
    <row r="28" spans="2:16" ht="15" x14ac:dyDescent="0.2">
      <c r="B28" s="76"/>
      <c r="C28" s="64"/>
      <c r="D28" s="77"/>
      <c r="H28" s="68"/>
      <c r="I28" s="68"/>
      <c r="J28" s="78"/>
      <c r="K28" s="68"/>
      <c r="L28" s="68"/>
      <c r="M28" s="68"/>
      <c r="N28" s="68"/>
      <c r="O28" s="68"/>
      <c r="P28" s="68"/>
    </row>
    <row r="29" spans="2:16" ht="15.75" x14ac:dyDescent="0.25">
      <c r="C29" s="64" t="s">
        <v>11</v>
      </c>
      <c r="D29" s="70">
        <f>'KA-K1'!F21</f>
        <v>0</v>
      </c>
      <c r="G29" s="67"/>
      <c r="H29" s="75"/>
      <c r="I29" s="68"/>
      <c r="J29" s="75"/>
      <c r="K29" s="68"/>
      <c r="L29" s="75"/>
      <c r="M29" s="68"/>
      <c r="N29" s="68"/>
      <c r="O29" s="68"/>
      <c r="P29" s="68"/>
    </row>
    <row r="30" spans="2:16" ht="15" x14ac:dyDescent="0.2">
      <c r="C30" s="64"/>
      <c r="D30" s="77"/>
      <c r="H30" s="68"/>
      <c r="I30" s="68"/>
      <c r="J30" s="68"/>
      <c r="K30" s="68"/>
      <c r="L30" s="68"/>
      <c r="M30" s="68"/>
      <c r="N30" s="68"/>
      <c r="O30" s="68"/>
      <c r="P30" s="68"/>
    </row>
    <row r="31" spans="2:16" ht="15" x14ac:dyDescent="0.2">
      <c r="B31" s="79"/>
      <c r="C31" s="80"/>
      <c r="D31" s="81"/>
      <c r="E31" s="79"/>
      <c r="H31" s="82"/>
      <c r="I31" s="68"/>
      <c r="J31" s="82"/>
      <c r="K31" s="68"/>
      <c r="L31" s="82"/>
      <c r="M31" s="68"/>
      <c r="N31" s="68"/>
      <c r="O31" s="68"/>
      <c r="P31" s="68"/>
    </row>
    <row r="32" spans="2:16" ht="15" x14ac:dyDescent="0.2">
      <c r="C32" s="64"/>
      <c r="D32" s="74"/>
      <c r="H32" s="68"/>
      <c r="I32" s="68"/>
      <c r="J32" s="68"/>
      <c r="K32" s="68"/>
      <c r="L32" s="68"/>
      <c r="M32" s="68"/>
      <c r="N32" s="68"/>
      <c r="O32" s="68"/>
      <c r="P32" s="68"/>
    </row>
    <row r="33" spans="2:16" ht="15.75" x14ac:dyDescent="0.25">
      <c r="C33" s="67" t="s">
        <v>12</v>
      </c>
      <c r="D33" s="83">
        <f>SUM(D20:D32)</f>
        <v>0</v>
      </c>
      <c r="H33" s="84"/>
      <c r="I33" s="68"/>
      <c r="J33" s="84"/>
      <c r="K33" s="68"/>
      <c r="L33" s="84"/>
      <c r="M33" s="68"/>
      <c r="N33" s="68"/>
      <c r="O33" s="68"/>
      <c r="P33" s="68"/>
    </row>
    <row r="34" spans="2:16" ht="15" x14ac:dyDescent="0.2">
      <c r="C34" s="64"/>
      <c r="D34" s="74"/>
      <c r="H34" s="68"/>
      <c r="I34" s="68"/>
      <c r="J34" s="68"/>
      <c r="K34" s="68"/>
      <c r="L34" s="68"/>
      <c r="M34" s="68"/>
      <c r="N34" s="68"/>
      <c r="O34" s="68"/>
      <c r="P34" s="68"/>
    </row>
    <row r="35" spans="2:16" ht="15" x14ac:dyDescent="0.2">
      <c r="C35" s="64" t="s">
        <v>13</v>
      </c>
      <c r="D35" s="74"/>
      <c r="H35" s="68"/>
      <c r="I35" s="68"/>
      <c r="J35" s="68"/>
      <c r="K35" s="68"/>
      <c r="L35" s="68"/>
      <c r="M35" s="68"/>
      <c r="N35" s="68"/>
      <c r="O35" s="68"/>
      <c r="P35" s="68"/>
    </row>
    <row r="36" spans="2:16" ht="15" x14ac:dyDescent="0.2">
      <c r="C36" s="64"/>
      <c r="D36" s="74"/>
      <c r="H36" s="68"/>
      <c r="I36" s="68"/>
      <c r="J36" s="68"/>
      <c r="K36" s="68"/>
      <c r="L36" s="68"/>
      <c r="M36" s="68"/>
      <c r="N36" s="68"/>
      <c r="O36" s="68"/>
      <c r="P36" s="68"/>
    </row>
    <row r="37" spans="2:16" ht="15" x14ac:dyDescent="0.2">
      <c r="C37" s="64" t="s">
        <v>14</v>
      </c>
      <c r="D37" s="74">
        <f>D33-D35</f>
        <v>0</v>
      </c>
    </row>
    <row r="38" spans="2:16" ht="15" x14ac:dyDescent="0.2">
      <c r="C38" s="64"/>
      <c r="D38" s="74"/>
    </row>
    <row r="39" spans="2:16" x14ac:dyDescent="0.2">
      <c r="C39" s="85" t="s">
        <v>15</v>
      </c>
      <c r="D39" s="86">
        <f>+D37*0.22</f>
        <v>0</v>
      </c>
    </row>
    <row r="40" spans="2:16" ht="15" x14ac:dyDescent="0.2">
      <c r="B40" s="79"/>
      <c r="C40" s="80"/>
      <c r="D40" s="81"/>
      <c r="E40" s="79"/>
    </row>
    <row r="41" spans="2:16" ht="15" x14ac:dyDescent="0.2">
      <c r="C41" s="64"/>
      <c r="D41" s="74"/>
    </row>
    <row r="42" spans="2:16" ht="13.5" thickBot="1" x14ac:dyDescent="0.25">
      <c r="B42" s="87"/>
      <c r="C42" s="88" t="s">
        <v>16</v>
      </c>
      <c r="D42" s="89">
        <f>+D37+D39</f>
        <v>0</v>
      </c>
      <c r="E42" s="87"/>
    </row>
  </sheetData>
  <sheetProtection algorithmName="SHA-512" hashValue="9rMYTkbAFzg05WfwcepyqbGPYatq1OWWQJUFbOeD4Adn39NTyp6k9u8hUQExhFeAKuJHmPunbi66D2XGv7CdiA==" saltValue="7C9n6Mf/xyZ5jNbdV1Llf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zoomScaleNormal="100" zoomScaleSheetLayoutView="110" workbookViewId="0">
      <selection activeCell="C15" sqref="C15"/>
    </sheetView>
  </sheetViews>
  <sheetFormatPr defaultColWidth="9.140625" defaultRowHeight="12.75" x14ac:dyDescent="0.2"/>
  <cols>
    <col min="1" max="1" width="9.140625" style="13"/>
    <col min="2" max="2" width="1" style="13" customWidth="1"/>
    <col min="3" max="3" width="26" style="13" customWidth="1"/>
    <col min="4" max="4" width="9.140625" style="13"/>
    <col min="5" max="5" width="12" style="13" customWidth="1"/>
    <col min="6" max="6" width="9" style="13" customWidth="1"/>
    <col min="7" max="7" width="1.7109375" style="13" customWidth="1"/>
    <col min="8" max="8" width="16" style="13" customWidth="1"/>
    <col min="9" max="16384" width="9.140625" style="13"/>
  </cols>
  <sheetData>
    <row r="1" spans="1:8" ht="15.75" customHeight="1" thickBot="1" x14ac:dyDescent="0.3">
      <c r="B1" s="14"/>
      <c r="C1" s="15" t="s">
        <v>17</v>
      </c>
      <c r="D1" s="16"/>
      <c r="E1" s="16"/>
      <c r="F1" s="17"/>
      <c r="G1" s="17"/>
      <c r="H1" s="17"/>
    </row>
    <row r="2" spans="1:8" ht="15.75" customHeight="1" thickBot="1" x14ac:dyDescent="0.25">
      <c r="B2" s="14"/>
      <c r="C2" s="18" t="s">
        <v>18</v>
      </c>
      <c r="D2" s="19"/>
      <c r="E2" s="19"/>
      <c r="F2" s="19"/>
      <c r="G2" s="20"/>
      <c r="H2" s="20" t="s">
        <v>19</v>
      </c>
    </row>
    <row r="3" spans="1:8" ht="12" customHeight="1" x14ac:dyDescent="0.2">
      <c r="B3" s="14"/>
      <c r="C3" s="21" t="s">
        <v>20</v>
      </c>
      <c r="D3" s="22"/>
      <c r="E3" s="22"/>
      <c r="F3" s="22"/>
      <c r="G3" s="23"/>
      <c r="H3" s="23"/>
    </row>
    <row r="4" spans="1:8" ht="15.75" customHeight="1" x14ac:dyDescent="0.2">
      <c r="A4" s="24"/>
      <c r="B4" s="25"/>
      <c r="C4" s="26" t="s">
        <v>21</v>
      </c>
      <c r="D4" s="27" t="s">
        <v>22</v>
      </c>
      <c r="E4" s="28">
        <v>256</v>
      </c>
      <c r="F4" s="29"/>
      <c r="G4" s="30">
        <f>VO!H83</f>
        <v>0</v>
      </c>
      <c r="H4" s="31"/>
    </row>
    <row r="5" spans="1:8" ht="15.75" customHeight="1" x14ac:dyDescent="0.2">
      <c r="B5" s="14"/>
      <c r="C5" s="26" t="s">
        <v>23</v>
      </c>
      <c r="D5" s="27" t="s">
        <v>22</v>
      </c>
      <c r="E5" s="28">
        <v>170</v>
      </c>
      <c r="F5" s="29"/>
      <c r="G5" s="30">
        <f>HP!H40</f>
        <v>0</v>
      </c>
      <c r="H5" s="31"/>
    </row>
    <row r="6" spans="1:8" s="24" customFormat="1" ht="15.75" customHeight="1" thickBot="1" x14ac:dyDescent="0.25">
      <c r="B6" s="25"/>
      <c r="C6" s="32" t="s">
        <v>24</v>
      </c>
      <c r="D6" s="33" t="s">
        <v>25</v>
      </c>
      <c r="E6" s="34">
        <f>SUM(E4:E4)</f>
        <v>256</v>
      </c>
      <c r="F6" s="35" t="s">
        <v>20</v>
      </c>
      <c r="G6" s="36">
        <f>SUM(G4:G5)</f>
        <v>0</v>
      </c>
      <c r="H6" s="37"/>
    </row>
    <row r="7" spans="1:8" s="24" customFormat="1" ht="15.75" customHeight="1" x14ac:dyDescent="0.2">
      <c r="B7" s="25"/>
      <c r="C7" s="38"/>
      <c r="D7" s="39"/>
      <c r="E7" s="40"/>
      <c r="F7" s="41"/>
      <c r="G7" s="42"/>
      <c r="H7" s="42"/>
    </row>
    <row r="8" spans="1:8" ht="15.75" customHeight="1" thickBot="1" x14ac:dyDescent="0.25">
      <c r="B8" s="14"/>
      <c r="C8" s="43"/>
      <c r="D8" s="44"/>
      <c r="E8" s="45"/>
      <c r="F8" s="46" t="s">
        <v>26</v>
      </c>
      <c r="G8" s="42"/>
      <c r="H8" s="47">
        <f>G6*0.22</f>
        <v>0</v>
      </c>
    </row>
    <row r="9" spans="1:8" ht="15.75" customHeight="1" thickBot="1" x14ac:dyDescent="0.25">
      <c r="B9" s="14"/>
      <c r="C9" s="48" t="s">
        <v>27</v>
      </c>
      <c r="D9" s="49"/>
      <c r="E9" s="50"/>
      <c r="F9" s="51"/>
      <c r="G9" s="52"/>
      <c r="H9" s="53">
        <f>SUM(G6:H8)</f>
        <v>0</v>
      </c>
    </row>
    <row r="10" spans="1:8" ht="15.75" customHeight="1" x14ac:dyDescent="0.2">
      <c r="B10" s="14"/>
      <c r="C10" s="43"/>
      <c r="D10" s="44"/>
      <c r="E10" s="45"/>
      <c r="F10" s="46"/>
      <c r="G10" s="42"/>
      <c r="H10" s="42"/>
    </row>
    <row r="11" spans="1:8" ht="15.75" customHeight="1" x14ac:dyDescent="0.2">
      <c r="B11" s="14"/>
      <c r="C11" s="54" t="s">
        <v>28</v>
      </c>
      <c r="D11" s="55"/>
      <c r="E11" s="55"/>
      <c r="F11" s="55"/>
      <c r="G11" s="55"/>
    </row>
    <row r="12" spans="1:8" ht="15.75" customHeight="1" x14ac:dyDescent="0.2">
      <c r="B12" s="14"/>
      <c r="C12" s="54" t="s">
        <v>29</v>
      </c>
      <c r="D12" s="55"/>
      <c r="E12" s="55"/>
      <c r="F12" s="55"/>
      <c r="G12" s="55"/>
    </row>
    <row r="13" spans="1:8" ht="15.75" customHeight="1" x14ac:dyDescent="0.2">
      <c r="B13" s="14"/>
      <c r="C13" s="54" t="s">
        <v>475</v>
      </c>
      <c r="D13" s="55"/>
      <c r="E13" s="55"/>
      <c r="F13" s="55"/>
      <c r="G13" s="55"/>
    </row>
    <row r="14" spans="1:8" ht="15.75" customHeight="1" x14ac:dyDescent="0.2">
      <c r="B14" s="14"/>
    </row>
    <row r="15" spans="1:8" ht="15.75" customHeight="1" x14ac:dyDescent="0.2">
      <c r="B15" s="14"/>
    </row>
    <row r="16" spans="1:8" ht="15.75" customHeight="1" x14ac:dyDescent="0.2">
      <c r="B16" s="14"/>
    </row>
    <row r="17" spans="2:8" ht="15.75" customHeight="1" x14ac:dyDescent="0.2">
      <c r="B17" s="14"/>
    </row>
    <row r="18" spans="2:8" ht="15.75" customHeight="1" x14ac:dyDescent="0.2">
      <c r="B18" s="14"/>
    </row>
    <row r="19" spans="2:8" ht="15.75" customHeight="1" x14ac:dyDescent="0.2">
      <c r="B19" s="14"/>
    </row>
    <row r="20" spans="2:8" ht="15.75" customHeight="1" x14ac:dyDescent="0.2">
      <c r="B20" s="14"/>
    </row>
    <row r="21" spans="2:8" ht="15.75" customHeight="1" x14ac:dyDescent="0.2">
      <c r="B21" s="14"/>
    </row>
    <row r="22" spans="2:8" ht="15.75" customHeight="1" x14ac:dyDescent="0.2">
      <c r="B22" s="14"/>
    </row>
    <row r="23" spans="2:8" ht="15.75" customHeight="1" x14ac:dyDescent="0.2">
      <c r="B23" s="14"/>
    </row>
    <row r="24" spans="2:8" ht="15.75" customHeight="1" x14ac:dyDescent="0.2">
      <c r="B24" s="14"/>
    </row>
    <row r="25" spans="2:8" ht="15.75" customHeight="1" x14ac:dyDescent="0.2">
      <c r="B25" s="14"/>
    </row>
    <row r="26" spans="2:8" ht="15.75" customHeight="1" x14ac:dyDescent="0.2">
      <c r="B26" s="14"/>
    </row>
    <row r="27" spans="2:8" ht="15.75" customHeight="1" x14ac:dyDescent="0.2">
      <c r="B27" s="14"/>
    </row>
    <row r="28" spans="2:8" ht="15.75" customHeight="1" x14ac:dyDescent="0.2">
      <c r="B28" s="14"/>
    </row>
    <row r="29" spans="2:8" ht="15.75" customHeight="1" x14ac:dyDescent="0.2">
      <c r="B29" s="14"/>
    </row>
    <row r="30" spans="2:8" s="57" customFormat="1" ht="15.75" customHeight="1" x14ac:dyDescent="0.2">
      <c r="B30" s="56"/>
      <c r="C30" s="13"/>
      <c r="D30" s="13"/>
      <c r="E30" s="13"/>
      <c r="F30" s="13"/>
      <c r="G30" s="13"/>
      <c r="H30" s="13"/>
    </row>
    <row r="31" spans="2:8" s="57" customFormat="1" ht="15.75" customHeight="1" x14ac:dyDescent="0.2">
      <c r="B31" s="56"/>
      <c r="C31" s="13"/>
      <c r="D31" s="13"/>
      <c r="E31" s="13"/>
      <c r="F31" s="13"/>
      <c r="G31" s="13"/>
      <c r="H31" s="13"/>
    </row>
    <row r="32" spans="2:8" s="57" customFormat="1" ht="15.75" customHeight="1" x14ac:dyDescent="0.2">
      <c r="B32" s="56"/>
      <c r="C32" s="13"/>
      <c r="D32" s="13"/>
      <c r="E32" s="13"/>
      <c r="F32" s="13"/>
      <c r="G32" s="13"/>
      <c r="H32" s="13"/>
    </row>
    <row r="33" spans="2:8" s="57" customFormat="1" ht="15.75" customHeight="1" x14ac:dyDescent="0.2">
      <c r="B33" s="56"/>
      <c r="C33" s="13"/>
      <c r="D33" s="13"/>
      <c r="E33" s="13"/>
      <c r="F33" s="13"/>
      <c r="G33" s="13"/>
      <c r="H33" s="13"/>
    </row>
    <row r="34" spans="2:8" s="57" customFormat="1" ht="15.75" customHeight="1" x14ac:dyDescent="0.2">
      <c r="B34" s="56"/>
      <c r="C34" s="13"/>
      <c r="D34" s="13"/>
      <c r="E34" s="13"/>
      <c r="F34" s="13"/>
      <c r="G34" s="13"/>
      <c r="H34" s="13"/>
    </row>
    <row r="35" spans="2:8" s="57" customFormat="1" ht="15.75" customHeight="1" x14ac:dyDescent="0.2">
      <c r="B35" s="56"/>
      <c r="C35" s="13"/>
      <c r="D35" s="13"/>
      <c r="E35" s="13"/>
      <c r="F35" s="13"/>
      <c r="G35" s="13"/>
      <c r="H35" s="13"/>
    </row>
    <row r="36" spans="2:8" s="57" customFormat="1" ht="15.75" customHeight="1" x14ac:dyDescent="0.2">
      <c r="B36" s="56"/>
      <c r="C36" s="13"/>
      <c r="D36" s="13"/>
      <c r="E36" s="13"/>
      <c r="F36" s="13"/>
      <c r="G36" s="13"/>
      <c r="H36" s="13"/>
    </row>
    <row r="37" spans="2:8" s="57" customFormat="1" ht="15.75" customHeight="1" x14ac:dyDescent="0.2">
      <c r="B37" s="56"/>
      <c r="C37" s="13"/>
      <c r="D37" s="13"/>
      <c r="E37" s="13"/>
      <c r="F37" s="13"/>
      <c r="G37" s="13"/>
      <c r="H37" s="13"/>
    </row>
    <row r="38" spans="2:8" s="57" customFormat="1" ht="15.75" customHeight="1" x14ac:dyDescent="0.2">
      <c r="B38" s="56"/>
      <c r="C38" s="13"/>
      <c r="D38" s="13"/>
      <c r="E38" s="13"/>
      <c r="F38" s="13"/>
      <c r="G38" s="13"/>
      <c r="H38" s="13"/>
    </row>
    <row r="39" spans="2:8" s="57" customFormat="1" ht="15.75" customHeight="1" x14ac:dyDescent="0.2">
      <c r="B39" s="56"/>
      <c r="C39" s="13"/>
      <c r="D39" s="13"/>
      <c r="E39" s="13"/>
      <c r="F39" s="13"/>
      <c r="G39" s="13"/>
      <c r="H39" s="13"/>
    </row>
    <row r="40" spans="2:8" s="57" customFormat="1" ht="15.75" customHeight="1" x14ac:dyDescent="0.2">
      <c r="B40" s="56"/>
      <c r="C40" s="13"/>
      <c r="D40" s="13"/>
      <c r="E40" s="13"/>
      <c r="F40" s="13"/>
      <c r="G40" s="13"/>
      <c r="H40" s="13"/>
    </row>
    <row r="41" spans="2:8" s="57" customFormat="1" ht="15.75" customHeight="1" x14ac:dyDescent="0.2">
      <c r="B41" s="56"/>
      <c r="C41" s="13"/>
      <c r="D41" s="13"/>
      <c r="E41" s="13"/>
      <c r="F41" s="13"/>
      <c r="G41" s="13"/>
      <c r="H41" s="13"/>
    </row>
    <row r="42" spans="2:8" s="57" customFormat="1" ht="15.75" customHeight="1" x14ac:dyDescent="0.2">
      <c r="B42" s="56"/>
      <c r="C42" s="13"/>
      <c r="D42" s="13"/>
      <c r="E42" s="13"/>
      <c r="F42" s="13"/>
      <c r="G42" s="13"/>
      <c r="H42" s="13"/>
    </row>
    <row r="43" spans="2:8" s="57" customFormat="1" ht="15.75" customHeight="1" x14ac:dyDescent="0.2">
      <c r="B43" s="56"/>
      <c r="C43" s="13"/>
      <c r="D43" s="13"/>
      <c r="E43" s="13"/>
      <c r="F43" s="13"/>
      <c r="G43" s="13"/>
      <c r="H43" s="13"/>
    </row>
    <row r="44" spans="2:8" s="57" customFormat="1" ht="15.75" customHeight="1" x14ac:dyDescent="0.2">
      <c r="B44" s="56"/>
      <c r="C44" s="13"/>
      <c r="D44" s="13"/>
      <c r="E44" s="13"/>
      <c r="F44" s="13"/>
      <c r="G44" s="13"/>
      <c r="H44" s="13"/>
    </row>
    <row r="45" spans="2:8" s="57" customFormat="1" ht="15.75" customHeight="1" x14ac:dyDescent="0.2">
      <c r="B45" s="56"/>
      <c r="C45" s="13"/>
      <c r="D45" s="13"/>
      <c r="E45" s="13"/>
      <c r="F45" s="13"/>
      <c r="G45" s="13"/>
      <c r="H45" s="13"/>
    </row>
    <row r="46" spans="2:8" s="57" customFormat="1" ht="15.75" customHeight="1" x14ac:dyDescent="0.2">
      <c r="B46" s="56"/>
      <c r="C46" s="13"/>
      <c r="D46" s="13"/>
      <c r="E46" s="13"/>
      <c r="F46" s="13"/>
      <c r="G46" s="13"/>
      <c r="H46" s="13"/>
    </row>
    <row r="47" spans="2:8" s="57" customFormat="1" ht="15.75" customHeight="1" x14ac:dyDescent="0.2">
      <c r="B47" s="56"/>
      <c r="C47" s="13"/>
      <c r="D47" s="13"/>
      <c r="E47" s="13"/>
      <c r="F47" s="13"/>
      <c r="G47" s="13"/>
      <c r="H47" s="13"/>
    </row>
    <row r="48" spans="2:8" s="57" customFormat="1" ht="15.75" customHeight="1" x14ac:dyDescent="0.2">
      <c r="B48" s="56"/>
      <c r="C48" s="13"/>
      <c r="D48" s="13"/>
      <c r="E48" s="13"/>
      <c r="F48" s="13"/>
      <c r="G48" s="13"/>
      <c r="H48" s="13"/>
    </row>
    <row r="49" spans="2:8" s="57" customFormat="1" ht="15.75" customHeight="1" x14ac:dyDescent="0.2">
      <c r="B49" s="56"/>
      <c r="C49" s="13"/>
      <c r="D49" s="13"/>
      <c r="E49" s="13"/>
      <c r="F49" s="13"/>
      <c r="G49" s="13"/>
      <c r="H49" s="13"/>
    </row>
    <row r="50" spans="2:8" s="57" customFormat="1" ht="15.75" customHeight="1" x14ac:dyDescent="0.2">
      <c r="B50" s="56"/>
      <c r="C50" s="13"/>
      <c r="D50" s="13"/>
      <c r="E50" s="13"/>
      <c r="F50" s="13"/>
      <c r="G50" s="13"/>
      <c r="H50" s="13"/>
    </row>
    <row r="51" spans="2:8" s="57" customFormat="1" ht="15.75" customHeight="1" x14ac:dyDescent="0.2">
      <c r="B51" s="56"/>
      <c r="C51" s="13"/>
      <c r="D51" s="13"/>
      <c r="E51" s="13"/>
      <c r="F51" s="13"/>
      <c r="G51" s="13"/>
      <c r="H51" s="13"/>
    </row>
    <row r="52" spans="2:8" s="57" customFormat="1" ht="15.75" customHeight="1" x14ac:dyDescent="0.2">
      <c r="B52" s="56"/>
      <c r="C52" s="13"/>
      <c r="D52" s="13"/>
      <c r="E52" s="13"/>
      <c r="F52" s="13"/>
      <c r="G52" s="13"/>
      <c r="H52" s="13"/>
    </row>
    <row r="53" spans="2:8" s="57" customFormat="1" ht="15.75" customHeight="1" x14ac:dyDescent="0.2">
      <c r="B53" s="56"/>
      <c r="C53" s="13"/>
      <c r="D53" s="13"/>
      <c r="E53" s="13"/>
      <c r="F53" s="13"/>
      <c r="G53" s="13"/>
      <c r="H53" s="13"/>
    </row>
    <row r="54" spans="2:8" s="57" customFormat="1" ht="15.75" customHeight="1" x14ac:dyDescent="0.2">
      <c r="B54" s="56"/>
      <c r="C54" s="13"/>
      <c r="D54" s="13"/>
      <c r="E54" s="13"/>
      <c r="F54" s="13"/>
      <c r="G54" s="13"/>
      <c r="H54" s="13"/>
    </row>
    <row r="55" spans="2:8" s="57" customFormat="1" ht="15.75" customHeight="1" x14ac:dyDescent="0.2">
      <c r="B55" s="56"/>
      <c r="C55" s="13"/>
      <c r="D55" s="13"/>
      <c r="E55" s="13"/>
      <c r="F55" s="13"/>
      <c r="G55" s="13"/>
      <c r="H55" s="13"/>
    </row>
    <row r="56" spans="2:8" s="57" customFormat="1" ht="15.75" customHeight="1" x14ac:dyDescent="0.2">
      <c r="B56" s="56"/>
      <c r="C56" s="13"/>
      <c r="D56" s="13"/>
      <c r="E56" s="13"/>
      <c r="F56" s="13"/>
      <c r="G56" s="13"/>
      <c r="H56" s="13"/>
    </row>
    <row r="57" spans="2:8" ht="15.75" customHeight="1" x14ac:dyDescent="0.2">
      <c r="B57" s="14"/>
    </row>
    <row r="58" spans="2:8" ht="15.75" customHeight="1" x14ac:dyDescent="0.2">
      <c r="B58" s="14"/>
    </row>
    <row r="59" spans="2:8" ht="15.75" customHeight="1" x14ac:dyDescent="0.2">
      <c r="B59" s="14"/>
    </row>
    <row r="60" spans="2:8" ht="15.75" customHeight="1" x14ac:dyDescent="0.2">
      <c r="B60" s="14"/>
    </row>
    <row r="61" spans="2:8" ht="15.75" customHeight="1" x14ac:dyDescent="0.2">
      <c r="B61" s="14"/>
    </row>
    <row r="62" spans="2:8" ht="15.75" customHeight="1" x14ac:dyDescent="0.2">
      <c r="B62" s="14"/>
    </row>
    <row r="63" spans="2:8" ht="15.75" customHeight="1" x14ac:dyDescent="0.2">
      <c r="B63" s="14"/>
    </row>
    <row r="64" spans="2:8" ht="15.75" customHeight="1" x14ac:dyDescent="0.2">
      <c r="B64" s="14"/>
    </row>
    <row r="65" spans="2:8" ht="15.75" customHeight="1" x14ac:dyDescent="0.2">
      <c r="B65" s="14"/>
    </row>
    <row r="66" spans="2:8" ht="15.75" customHeight="1" x14ac:dyDescent="0.25">
      <c r="B66" s="58"/>
    </row>
    <row r="67" spans="2:8" ht="15.75" customHeight="1" x14ac:dyDescent="0.2">
      <c r="B67" s="59"/>
    </row>
    <row r="68" spans="2:8" ht="15.75" customHeight="1" x14ac:dyDescent="0.2">
      <c r="B68" s="59"/>
    </row>
    <row r="69" spans="2:8" ht="15.75" customHeight="1" x14ac:dyDescent="0.2">
      <c r="B69" s="59"/>
    </row>
    <row r="70" spans="2:8" ht="15.75" customHeight="1" x14ac:dyDescent="0.2">
      <c r="B70" s="59"/>
    </row>
    <row r="71" spans="2:8" ht="15.75" customHeight="1" x14ac:dyDescent="0.2">
      <c r="B71" s="59"/>
    </row>
    <row r="72" spans="2:8" ht="15.75" customHeight="1" x14ac:dyDescent="0.2">
      <c r="B72" s="59"/>
    </row>
    <row r="73" spans="2:8" ht="15.75" customHeight="1" x14ac:dyDescent="0.2">
      <c r="B73" s="60"/>
    </row>
    <row r="74" spans="2:8" ht="15.75" customHeight="1" x14ac:dyDescent="0.2">
      <c r="B74" s="59"/>
    </row>
    <row r="75" spans="2:8" ht="15.75" customHeight="1" x14ac:dyDescent="0.2">
      <c r="B75" s="59"/>
    </row>
    <row r="76" spans="2:8" s="24" customFormat="1" ht="15.75" customHeight="1" x14ac:dyDescent="0.2">
      <c r="B76" s="59"/>
      <c r="C76" s="13"/>
      <c r="D76" s="13"/>
      <c r="E76" s="13"/>
      <c r="F76" s="13"/>
      <c r="G76" s="13"/>
      <c r="H76" s="13"/>
    </row>
    <row r="77" spans="2:8" s="24" customFormat="1" ht="15.75" customHeight="1" x14ac:dyDescent="0.2">
      <c r="B77" s="59"/>
      <c r="C77" s="13"/>
      <c r="D77" s="13"/>
      <c r="E77" s="13"/>
      <c r="F77" s="13"/>
      <c r="G77" s="13"/>
      <c r="H77" s="13"/>
    </row>
    <row r="78" spans="2:8" s="24" customFormat="1" ht="15.75" customHeight="1" x14ac:dyDescent="0.2">
      <c r="B78" s="59"/>
      <c r="C78" s="13"/>
      <c r="D78" s="13"/>
      <c r="E78" s="13"/>
      <c r="F78" s="13"/>
      <c r="G78" s="13"/>
      <c r="H78" s="13"/>
    </row>
    <row r="79" spans="2:8" ht="15.75" customHeight="1" x14ac:dyDescent="0.2"/>
    <row r="80" spans="2:8" ht="7.5" customHeight="1" x14ac:dyDescent="0.2"/>
    <row r="81" ht="7.5" customHeight="1" x14ac:dyDescent="0.2"/>
    <row r="85" ht="4.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5.75" customHeight="1" x14ac:dyDescent="0.2"/>
    <row r="100" spans="2:8" ht="6" customHeight="1" x14ac:dyDescent="0.2"/>
    <row r="106" spans="2:8" ht="8.25" customHeight="1" x14ac:dyDescent="0.2"/>
    <row r="107" spans="2:8" ht="11.25" customHeight="1" x14ac:dyDescent="0.2"/>
    <row r="108" spans="2:8" s="61" customFormat="1" x14ac:dyDescent="0.2">
      <c r="B108" s="13"/>
      <c r="C108" s="13"/>
      <c r="D108" s="13"/>
      <c r="E108" s="13"/>
      <c r="F108" s="13"/>
      <c r="G108" s="13"/>
      <c r="H108" s="13"/>
    </row>
    <row r="109" spans="2:8" s="57" customFormat="1" x14ac:dyDescent="0.2">
      <c r="B109" s="13"/>
      <c r="C109" s="13"/>
      <c r="D109" s="13"/>
      <c r="E109" s="13"/>
      <c r="F109" s="13"/>
      <c r="G109" s="13"/>
      <c r="H109" s="13"/>
    </row>
    <row r="110" spans="2:8" s="57" customFormat="1" x14ac:dyDescent="0.2">
      <c r="B110" s="13"/>
      <c r="C110" s="13"/>
      <c r="D110" s="13"/>
      <c r="E110" s="13"/>
      <c r="F110" s="13"/>
      <c r="G110" s="13"/>
      <c r="H110" s="13"/>
    </row>
    <row r="113" ht="15.75" customHeight="1" x14ac:dyDescent="0.2"/>
    <row r="116" ht="24.75" customHeight="1" x14ac:dyDescent="0.2"/>
    <row r="117" ht="5.25" customHeight="1" x14ac:dyDescent="0.2"/>
    <row r="138" ht="24.75" customHeight="1" x14ac:dyDescent="0.2"/>
    <row r="141" ht="17.25" customHeight="1" x14ac:dyDescent="0.2"/>
    <row r="169" ht="13.5" customHeight="1" x14ac:dyDescent="0.2"/>
    <row r="170" ht="18" customHeight="1" x14ac:dyDescent="0.2"/>
    <row r="234" spans="1:1" ht="24" customHeight="1" x14ac:dyDescent="0.2">
      <c r="A234" s="62"/>
    </row>
  </sheetData>
  <sheetProtection algorithmName="SHA-512" hashValue="scmllub6J9d26UERCDr6tTGyO/tce5DMQcH2n7z1ntDv4vo9Ju/fCwZCLaf7OFR9XNOIDm/oK3eVwcugVji5nQ==" saltValue="mq65ax2cIvG7I71nZN6TRA==" spinCount="100000" sheet="1" objects="1" scenarios="1"/>
  <mergeCells count="4">
    <mergeCell ref="C2:F2"/>
    <mergeCell ref="G4:H4"/>
    <mergeCell ref="G5:H5"/>
    <mergeCell ref="G6:H6"/>
  </mergeCells>
  <pageMargins left="0.75" right="0.75" top="1" bottom="1" header="0" footer="0"/>
  <pageSetup paperSize="9" orientation="portrait" r:id="rId1"/>
  <headerFooter alignWithMargins="0"/>
  <rowBreaks count="6" manualBreakCount="6">
    <brk id="43" max="16383" man="1"/>
    <brk id="79" max="16383" man="1"/>
    <brk id="111" max="16383" man="1"/>
    <brk id="137" max="16383" man="1"/>
    <brk id="161" max="16383" man="1"/>
    <brk id="1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showZeros="0" topLeftCell="A98" zoomScaleNormal="100" zoomScaleSheetLayoutView="100" workbookViewId="0">
      <selection activeCell="D97" sqref="D97"/>
    </sheetView>
  </sheetViews>
  <sheetFormatPr defaultColWidth="9.140625" defaultRowHeight="12.75" outlineLevelRow="1" outlineLevelCol="1" x14ac:dyDescent="0.2"/>
  <cols>
    <col min="1" max="1" width="10.28515625" style="95" customWidth="1"/>
    <col min="2" max="2" width="9.140625" style="96" hidden="1" customWidth="1" outlineLevel="1"/>
    <col min="3" max="3" width="7.7109375" style="96" customWidth="1" collapsed="1"/>
    <col min="4" max="4" width="28.42578125" style="97" customWidth="1"/>
    <col min="5" max="5" width="5.7109375" style="98" customWidth="1"/>
    <col min="6" max="6" width="8.7109375" style="99" customWidth="1"/>
    <col min="7" max="7" width="9.7109375" style="99" customWidth="1"/>
    <col min="8" max="8" width="12.7109375" style="99" customWidth="1"/>
    <col min="9" max="16384" width="9.140625" style="100"/>
  </cols>
  <sheetData>
    <row r="1" spans="1:8" x14ac:dyDescent="0.2">
      <c r="A1" s="95" t="s">
        <v>20</v>
      </c>
      <c r="B1" s="96" t="e">
        <v>#N/A</v>
      </c>
    </row>
    <row r="2" spans="1:8" x14ac:dyDescent="0.2">
      <c r="A2" s="101"/>
      <c r="B2" s="102" t="e">
        <v>#N/A</v>
      </c>
      <c r="C2" s="102"/>
      <c r="D2" s="103"/>
      <c r="E2" s="104"/>
      <c r="F2" s="105"/>
      <c r="G2" s="105"/>
      <c r="H2" s="105"/>
    </row>
    <row r="3" spans="1:8" x14ac:dyDescent="0.2">
      <c r="A3" s="106"/>
      <c r="B3" s="106"/>
      <c r="C3" s="106"/>
      <c r="D3" s="106"/>
      <c r="E3" s="104"/>
      <c r="F3" s="105"/>
      <c r="G3" s="105"/>
      <c r="H3" s="105"/>
    </row>
    <row r="4" spans="1:8" x14ac:dyDescent="0.2">
      <c r="A4" s="101"/>
      <c r="B4" s="102"/>
      <c r="C4" s="102"/>
      <c r="D4" s="103"/>
      <c r="E4" s="104"/>
      <c r="F4" s="105"/>
      <c r="G4" s="105"/>
      <c r="H4" s="105"/>
    </row>
    <row r="5" spans="1:8" ht="10.5" customHeight="1" x14ac:dyDescent="0.2">
      <c r="A5" s="101"/>
      <c r="B5" s="102"/>
      <c r="C5" s="107"/>
      <c r="D5" s="103"/>
      <c r="E5" s="104"/>
      <c r="F5" s="105"/>
      <c r="G5" s="105"/>
      <c r="H5" s="105"/>
    </row>
    <row r="6" spans="1:8" x14ac:dyDescent="0.2">
      <c r="A6" s="101"/>
      <c r="B6" s="102"/>
      <c r="C6" s="107"/>
      <c r="D6" s="103"/>
      <c r="E6" s="104"/>
      <c r="F6" s="105"/>
      <c r="G6" s="105"/>
      <c r="H6" s="105"/>
    </row>
    <row r="7" spans="1:8" s="108" customFormat="1" ht="18.75" x14ac:dyDescent="0.3">
      <c r="A7" s="101"/>
      <c r="B7" s="102"/>
      <c r="C7" s="107"/>
      <c r="D7" s="103"/>
      <c r="E7" s="104"/>
      <c r="F7" s="105"/>
      <c r="G7" s="105"/>
      <c r="H7" s="105"/>
    </row>
    <row r="8" spans="1:8" ht="54" x14ac:dyDescent="0.2">
      <c r="A8" s="109"/>
      <c r="B8" s="110"/>
      <c r="C8" s="111"/>
      <c r="D8" s="112" t="s">
        <v>30</v>
      </c>
      <c r="E8" s="113"/>
      <c r="F8" s="114"/>
      <c r="G8" s="114"/>
      <c r="H8" s="114"/>
    </row>
    <row r="9" spans="1:8" x14ac:dyDescent="0.2">
      <c r="A9" s="101"/>
      <c r="B9" s="102"/>
      <c r="C9" s="115"/>
      <c r="D9" s="116"/>
      <c r="E9" s="104"/>
      <c r="F9" s="105"/>
      <c r="G9" s="105"/>
      <c r="H9" s="105"/>
    </row>
    <row r="10" spans="1:8" x14ac:dyDescent="0.2">
      <c r="A10" s="101"/>
      <c r="B10" s="102"/>
      <c r="C10" s="115"/>
      <c r="D10" s="116"/>
      <c r="E10" s="104"/>
      <c r="F10" s="105"/>
      <c r="G10" s="105"/>
      <c r="H10" s="105"/>
    </row>
    <row r="11" spans="1:8" s="117" customFormat="1" ht="15.75" x14ac:dyDescent="0.25">
      <c r="A11" s="101"/>
      <c r="B11" s="102"/>
      <c r="C11" s="115"/>
      <c r="D11" s="116"/>
      <c r="E11" s="104"/>
      <c r="F11" s="105"/>
      <c r="G11" s="105"/>
      <c r="H11" s="105"/>
    </row>
    <row r="12" spans="1:8" x14ac:dyDescent="0.2">
      <c r="A12" s="101"/>
      <c r="B12" s="102"/>
      <c r="C12" s="107"/>
      <c r="D12" s="103"/>
      <c r="E12" s="104"/>
      <c r="F12" s="105"/>
      <c r="G12" s="105"/>
      <c r="H12" s="105"/>
    </row>
    <row r="13" spans="1:8" x14ac:dyDescent="0.2">
      <c r="A13" s="101"/>
      <c r="B13" s="102"/>
      <c r="C13" s="107"/>
      <c r="D13" s="103"/>
      <c r="E13" s="104"/>
      <c r="F13" s="105"/>
      <c r="G13" s="105"/>
      <c r="H13" s="105"/>
    </row>
    <row r="14" spans="1:8" ht="38.25" x14ac:dyDescent="0.2">
      <c r="A14" s="109" t="s">
        <v>31</v>
      </c>
      <c r="B14" s="102"/>
      <c r="C14" s="107"/>
      <c r="D14" s="118" t="s">
        <v>32</v>
      </c>
      <c r="E14" s="104"/>
      <c r="F14" s="105"/>
      <c r="G14" s="105"/>
      <c r="H14" s="105"/>
    </row>
    <row r="15" spans="1:8" x14ac:dyDescent="0.2">
      <c r="A15" s="101"/>
      <c r="B15" s="102"/>
      <c r="C15" s="107"/>
      <c r="D15" s="103" t="s">
        <v>20</v>
      </c>
      <c r="E15" s="104"/>
      <c r="F15" s="105"/>
      <c r="G15" s="105"/>
      <c r="H15" s="105"/>
    </row>
    <row r="16" spans="1:8" x14ac:dyDescent="0.2">
      <c r="A16" s="101"/>
      <c r="B16" s="102"/>
      <c r="C16" s="107"/>
      <c r="D16" s="118" t="s">
        <v>33</v>
      </c>
      <c r="E16" s="104"/>
      <c r="F16" s="105"/>
      <c r="G16" s="105"/>
      <c r="H16" s="105"/>
    </row>
    <row r="17" spans="1:8" x14ac:dyDescent="0.2">
      <c r="A17" s="109" t="s">
        <v>0</v>
      </c>
      <c r="B17" s="102"/>
      <c r="C17" s="107"/>
      <c r="D17" s="103" t="s">
        <v>34</v>
      </c>
      <c r="E17" s="104"/>
      <c r="F17" s="105"/>
      <c r="G17" s="105"/>
      <c r="H17" s="105"/>
    </row>
    <row r="18" spans="1:8" x14ac:dyDescent="0.2">
      <c r="A18" s="101"/>
      <c r="B18" s="102"/>
      <c r="C18" s="107"/>
      <c r="D18" s="118" t="s">
        <v>20</v>
      </c>
      <c r="E18" s="104"/>
      <c r="F18" s="105"/>
      <c r="G18" s="105"/>
      <c r="H18" s="105"/>
    </row>
    <row r="19" spans="1:8" ht="24" customHeight="1" x14ac:dyDescent="0.2">
      <c r="A19" s="101"/>
      <c r="B19" s="102"/>
      <c r="C19" s="107"/>
      <c r="D19" s="103"/>
      <c r="E19" s="104"/>
      <c r="F19" s="105"/>
      <c r="G19" s="105"/>
      <c r="H19" s="105"/>
    </row>
    <row r="20" spans="1:8" x14ac:dyDescent="0.2">
      <c r="A20" s="101"/>
      <c r="B20" s="102"/>
      <c r="C20" s="107"/>
      <c r="D20" s="103"/>
      <c r="E20" s="104"/>
      <c r="F20" s="105"/>
      <c r="G20" s="105"/>
      <c r="H20" s="105"/>
    </row>
    <row r="21" spans="1:8" x14ac:dyDescent="0.2">
      <c r="A21" s="101"/>
      <c r="B21" s="102"/>
      <c r="C21" s="107"/>
      <c r="D21" s="103"/>
      <c r="E21" s="104"/>
      <c r="F21" s="105"/>
      <c r="G21" s="105"/>
      <c r="H21" s="105"/>
    </row>
    <row r="22" spans="1:8" ht="25.5" x14ac:dyDescent="0.2">
      <c r="A22" s="109" t="s">
        <v>2</v>
      </c>
      <c r="B22" s="102"/>
      <c r="C22" s="107"/>
      <c r="D22" s="103" t="s">
        <v>3</v>
      </c>
      <c r="E22" s="104"/>
      <c r="F22" s="105"/>
      <c r="G22" s="105"/>
      <c r="H22" s="105"/>
    </row>
    <row r="23" spans="1:8" x14ac:dyDescent="0.2">
      <c r="A23" s="101"/>
      <c r="B23" s="102"/>
      <c r="C23" s="107"/>
      <c r="D23" s="103" t="s">
        <v>35</v>
      </c>
      <c r="E23" s="104"/>
      <c r="F23" s="105"/>
      <c r="G23" s="105"/>
      <c r="H23" s="105"/>
    </row>
    <row r="24" spans="1:8" ht="13.5" customHeight="1" x14ac:dyDescent="0.2">
      <c r="A24" s="101"/>
      <c r="B24" s="102"/>
      <c r="C24" s="107"/>
      <c r="D24" s="103" t="s">
        <v>36</v>
      </c>
      <c r="E24" s="104"/>
      <c r="F24" s="105"/>
      <c r="G24" s="105"/>
      <c r="H24" s="105"/>
    </row>
    <row r="25" spans="1:8" x14ac:dyDescent="0.2">
      <c r="A25" s="101"/>
      <c r="B25" s="102"/>
      <c r="C25" s="107"/>
      <c r="D25" s="103" t="s">
        <v>20</v>
      </c>
      <c r="E25" s="104"/>
      <c r="F25" s="105"/>
      <c r="G25" s="105"/>
      <c r="H25" s="105"/>
    </row>
    <row r="26" spans="1:8" x14ac:dyDescent="0.2">
      <c r="A26" s="101"/>
      <c r="B26" s="102"/>
      <c r="C26" s="107"/>
      <c r="D26" s="103"/>
      <c r="E26" s="104"/>
      <c r="F26" s="105"/>
      <c r="G26" s="105"/>
      <c r="H26" s="105"/>
    </row>
    <row r="27" spans="1:8" ht="27" customHeight="1" x14ac:dyDescent="0.2">
      <c r="A27" s="101"/>
      <c r="B27" s="102"/>
      <c r="C27" s="107"/>
      <c r="D27" s="103"/>
      <c r="E27" s="104"/>
      <c r="F27" s="105"/>
      <c r="G27" s="105"/>
      <c r="H27" s="105"/>
    </row>
    <row r="28" spans="1:8" x14ac:dyDescent="0.2">
      <c r="A28" s="101"/>
      <c r="B28" s="102"/>
      <c r="C28" s="107"/>
      <c r="D28" s="103"/>
      <c r="E28" s="104"/>
      <c r="F28" s="105"/>
      <c r="G28" s="105"/>
      <c r="H28" s="105"/>
    </row>
    <row r="29" spans="1:8" x14ac:dyDescent="0.2">
      <c r="A29" s="101"/>
      <c r="B29" s="102"/>
      <c r="C29" s="107"/>
      <c r="D29" s="103"/>
      <c r="E29" s="104"/>
      <c r="F29" s="105"/>
      <c r="G29" s="105"/>
      <c r="H29" s="105"/>
    </row>
    <row r="30" spans="1:8" x14ac:dyDescent="0.2">
      <c r="A30" s="109" t="s">
        <v>20</v>
      </c>
      <c r="B30" s="102"/>
      <c r="C30" s="107"/>
      <c r="D30" s="119" t="s">
        <v>20</v>
      </c>
      <c r="E30" s="104"/>
      <c r="F30" s="105"/>
      <c r="G30" s="105"/>
      <c r="H30" s="105"/>
    </row>
    <row r="31" spans="1:8" x14ac:dyDescent="0.2">
      <c r="A31" s="109" t="s">
        <v>37</v>
      </c>
      <c r="B31" s="102"/>
      <c r="C31" s="107"/>
      <c r="D31" s="119" t="s">
        <v>38</v>
      </c>
      <c r="E31" s="104"/>
      <c r="F31" s="105"/>
      <c r="G31" s="105"/>
      <c r="H31" s="105"/>
    </row>
    <row r="32" spans="1:8" x14ac:dyDescent="0.2">
      <c r="A32" s="101"/>
      <c r="B32" s="102"/>
      <c r="C32" s="107"/>
      <c r="D32" s="103"/>
      <c r="E32" s="104"/>
      <c r="F32" s="105"/>
      <c r="G32" s="105"/>
      <c r="H32" s="105"/>
    </row>
    <row r="33" spans="1:8" x14ac:dyDescent="0.2">
      <c r="A33" s="101"/>
      <c r="B33" s="102"/>
      <c r="C33" s="107"/>
      <c r="D33" s="103"/>
      <c r="E33" s="104"/>
      <c r="F33" s="105"/>
      <c r="G33" s="105"/>
      <c r="H33" s="105"/>
    </row>
    <row r="34" spans="1:8" x14ac:dyDescent="0.2">
      <c r="A34" s="109" t="s">
        <v>20</v>
      </c>
      <c r="B34" s="102"/>
      <c r="C34" s="102"/>
      <c r="D34" s="120"/>
      <c r="E34" s="104"/>
      <c r="F34" s="105"/>
      <c r="G34" s="105"/>
      <c r="H34" s="105"/>
    </row>
    <row r="35" spans="1:8" x14ac:dyDescent="0.2">
      <c r="A35" s="101"/>
      <c r="B35" s="102"/>
      <c r="C35" s="107"/>
      <c r="D35" s="103"/>
      <c r="E35" s="104"/>
      <c r="F35" s="105"/>
      <c r="G35" s="105"/>
      <c r="H35" s="105"/>
    </row>
    <row r="36" spans="1:8" x14ac:dyDescent="0.2">
      <c r="A36" s="101"/>
      <c r="B36" s="102"/>
      <c r="C36" s="107"/>
      <c r="D36" s="103"/>
      <c r="E36" s="104"/>
      <c r="F36" s="105"/>
      <c r="G36" s="105"/>
      <c r="H36" s="105"/>
    </row>
    <row r="37" spans="1:8" x14ac:dyDescent="0.2">
      <c r="A37" s="109" t="s">
        <v>39</v>
      </c>
      <c r="B37" s="102"/>
      <c r="C37" s="107"/>
      <c r="D37" s="121" t="s">
        <v>40</v>
      </c>
      <c r="E37" s="104"/>
      <c r="F37" s="105"/>
      <c r="G37" s="105"/>
      <c r="H37" s="105"/>
    </row>
    <row r="38" spans="1:8" x14ac:dyDescent="0.2">
      <c r="A38" s="101"/>
      <c r="B38" s="102"/>
      <c r="C38" s="102"/>
      <c r="D38" s="103"/>
      <c r="E38" s="104"/>
      <c r="F38" s="105"/>
      <c r="G38" s="105"/>
      <c r="H38" s="105"/>
    </row>
    <row r="39" spans="1:8" x14ac:dyDescent="0.2">
      <c r="A39" s="101"/>
      <c r="B39" s="102"/>
      <c r="C39" s="102"/>
      <c r="D39" s="103"/>
      <c r="E39" s="104"/>
      <c r="F39" s="105"/>
      <c r="G39" s="105"/>
      <c r="H39" s="105"/>
    </row>
    <row r="40" spans="1:8" ht="0.75" customHeight="1" x14ac:dyDescent="0.2">
      <c r="A40" s="101"/>
      <c r="B40" s="102"/>
      <c r="C40" s="102"/>
      <c r="D40" s="103"/>
      <c r="E40" s="104"/>
      <c r="F40" s="105"/>
      <c r="G40" s="105"/>
      <c r="H40" s="105"/>
    </row>
    <row r="41" spans="1:8" hidden="1" x14ac:dyDescent="0.2">
      <c r="A41" s="101"/>
      <c r="B41" s="102"/>
      <c r="C41" s="102"/>
      <c r="D41" s="103"/>
      <c r="E41" s="104"/>
      <c r="F41" s="105"/>
      <c r="G41" s="105"/>
      <c r="H41" s="105"/>
    </row>
    <row r="42" spans="1:8" hidden="1" x14ac:dyDescent="0.2">
      <c r="A42" s="101"/>
      <c r="B42" s="102"/>
      <c r="C42" s="102"/>
      <c r="D42" s="103"/>
      <c r="E42" s="104"/>
      <c r="F42" s="105"/>
      <c r="G42" s="105"/>
      <c r="H42" s="105"/>
    </row>
    <row r="43" spans="1:8" hidden="1" x14ac:dyDescent="0.2">
      <c r="A43" s="101"/>
      <c r="B43" s="102"/>
      <c r="C43" s="102"/>
      <c r="D43" s="103"/>
      <c r="E43" s="104"/>
      <c r="F43" s="105"/>
      <c r="G43" s="105"/>
      <c r="H43" s="105"/>
    </row>
    <row r="44" spans="1:8" hidden="1" x14ac:dyDescent="0.2">
      <c r="A44" s="101"/>
      <c r="B44" s="102"/>
      <c r="C44" s="102"/>
      <c r="D44" s="103"/>
      <c r="E44" s="104"/>
      <c r="F44" s="105"/>
      <c r="G44" s="105"/>
      <c r="H44" s="105"/>
    </row>
    <row r="45" spans="1:8" hidden="1" x14ac:dyDescent="0.2">
      <c r="A45" s="101"/>
      <c r="B45" s="102"/>
      <c r="C45" s="102"/>
      <c r="D45" s="103"/>
      <c r="E45" s="104"/>
      <c r="F45" s="105"/>
      <c r="G45" s="105"/>
      <c r="H45" s="105"/>
    </row>
    <row r="46" spans="1:8" ht="7.9" customHeight="1" x14ac:dyDescent="0.2">
      <c r="A46" s="101"/>
      <c r="B46" s="102"/>
      <c r="C46" s="102"/>
      <c r="D46" s="103"/>
      <c r="E46" s="104"/>
      <c r="F46" s="105"/>
      <c r="G46" s="105"/>
      <c r="H46" s="105"/>
    </row>
    <row r="47" spans="1:8" x14ac:dyDescent="0.2">
      <c r="A47" s="109" t="s">
        <v>31</v>
      </c>
      <c r="B47" s="102"/>
      <c r="C47" s="102"/>
      <c r="D47" s="103" t="s">
        <v>41</v>
      </c>
      <c r="E47" s="104"/>
      <c r="F47" s="105"/>
      <c r="G47" s="105"/>
      <c r="H47" s="105"/>
    </row>
    <row r="48" spans="1:8" x14ac:dyDescent="0.2">
      <c r="A48" s="101"/>
      <c r="B48" s="102"/>
      <c r="C48" s="102"/>
      <c r="D48" s="118" t="s">
        <v>20</v>
      </c>
      <c r="E48" s="104"/>
      <c r="F48" s="105"/>
      <c r="G48" s="105"/>
      <c r="H48" s="105"/>
    </row>
    <row r="49" spans="1:8" ht="20.25" x14ac:dyDescent="0.3">
      <c r="A49" s="122" t="s">
        <v>42</v>
      </c>
      <c r="B49" s="123"/>
      <c r="C49" s="123"/>
      <c r="D49" s="124"/>
      <c r="E49" s="125"/>
      <c r="F49" s="126"/>
      <c r="G49" s="126"/>
      <c r="H49" s="126"/>
    </row>
    <row r="50" spans="1:8" x14ac:dyDescent="0.2">
      <c r="A50" s="127" t="s">
        <v>20</v>
      </c>
      <c r="B50" s="128"/>
      <c r="C50" s="128"/>
      <c r="D50" s="129"/>
      <c r="E50" s="130"/>
      <c r="F50" s="131"/>
      <c r="G50" s="131"/>
      <c r="H50" s="131"/>
    </row>
    <row r="51" spans="1:8" x14ac:dyDescent="0.2">
      <c r="A51" s="101"/>
      <c r="B51" s="102"/>
      <c r="C51" s="102"/>
      <c r="D51" s="103"/>
      <c r="E51" s="104"/>
      <c r="F51" s="105"/>
      <c r="G51" s="105"/>
      <c r="H51" s="105"/>
    </row>
    <row r="52" spans="1:8" ht="14.25" x14ac:dyDescent="0.2">
      <c r="A52" s="132"/>
      <c r="B52" s="133"/>
      <c r="C52" s="133"/>
      <c r="D52" s="134"/>
      <c r="E52" s="135"/>
      <c r="F52" s="136"/>
      <c r="G52" s="136"/>
      <c r="H52" s="136"/>
    </row>
    <row r="53" spans="1:8" ht="14.25" x14ac:dyDescent="0.2">
      <c r="A53" s="137" t="s">
        <v>43</v>
      </c>
      <c r="B53" s="138"/>
      <c r="C53" s="138"/>
      <c r="D53" s="139"/>
      <c r="E53" s="140"/>
      <c r="F53" s="141"/>
      <c r="G53" s="131" t="s">
        <v>44</v>
      </c>
      <c r="H53" s="141">
        <f>H83</f>
        <v>0</v>
      </c>
    </row>
    <row r="54" spans="1:8" ht="14.25" x14ac:dyDescent="0.2">
      <c r="A54" s="142" t="s">
        <v>45</v>
      </c>
      <c r="B54" s="143"/>
      <c r="C54" s="143"/>
      <c r="D54" s="144"/>
      <c r="E54" s="145"/>
      <c r="F54" s="146"/>
      <c r="G54" s="147" t="s">
        <v>44</v>
      </c>
      <c r="H54" s="146">
        <v>21840.82</v>
      </c>
    </row>
    <row r="55" spans="1:8" x14ac:dyDescent="0.2">
      <c r="A55" s="148"/>
      <c r="B55" s="149"/>
      <c r="C55" s="149"/>
      <c r="D55" s="150"/>
      <c r="E55" s="151"/>
      <c r="F55" s="152"/>
      <c r="G55" s="152"/>
      <c r="H55" s="152"/>
    </row>
    <row r="56" spans="1:8" ht="14.25" x14ac:dyDescent="0.2">
      <c r="A56" s="153" t="s">
        <v>46</v>
      </c>
      <c r="B56" s="128"/>
      <c r="C56" s="128"/>
      <c r="D56" s="129"/>
      <c r="E56" s="130"/>
      <c r="F56" s="131"/>
      <c r="G56" s="131" t="s">
        <v>44</v>
      </c>
      <c r="H56" s="154">
        <f>SUM(H53,H54)</f>
        <v>21840.82</v>
      </c>
    </row>
    <row r="57" spans="1:8" x14ac:dyDescent="0.2">
      <c r="A57" s="155"/>
      <c r="B57" s="156"/>
      <c r="C57" s="156"/>
      <c r="D57" s="157"/>
      <c r="E57" s="158"/>
      <c r="F57" s="159"/>
      <c r="G57" s="159"/>
      <c r="H57" s="159"/>
    </row>
    <row r="58" spans="1:8" x14ac:dyDescent="0.2">
      <c r="A58" s="160"/>
      <c r="B58" s="161"/>
      <c r="C58" s="161"/>
      <c r="D58" s="162"/>
      <c r="E58" s="163"/>
      <c r="F58" s="164"/>
      <c r="G58" s="165"/>
      <c r="H58" s="164"/>
    </row>
    <row r="59" spans="1:8" ht="15" x14ac:dyDescent="0.2">
      <c r="A59" s="166" t="s">
        <v>47</v>
      </c>
      <c r="B59" s="156"/>
      <c r="C59" s="156"/>
      <c r="D59" s="157"/>
      <c r="E59" s="158"/>
      <c r="F59" s="159"/>
      <c r="G59" s="131" t="s">
        <v>44</v>
      </c>
      <c r="H59" s="141">
        <f>H56*0.22</f>
        <v>4804.9804000000004</v>
      </c>
    </row>
    <row r="60" spans="1:8" x14ac:dyDescent="0.2">
      <c r="A60" s="155"/>
      <c r="B60" s="156"/>
      <c r="C60" s="156"/>
      <c r="D60" s="157"/>
      <c r="E60" s="158"/>
      <c r="F60" s="159"/>
      <c r="G60" s="159"/>
      <c r="H60" s="159"/>
    </row>
    <row r="61" spans="1:8" ht="13.5" thickBot="1" x14ac:dyDescent="0.25">
      <c r="A61" s="167"/>
      <c r="B61" s="168"/>
      <c r="C61" s="168"/>
      <c r="D61" s="169"/>
      <c r="E61" s="170"/>
      <c r="F61" s="171"/>
      <c r="G61" s="171"/>
      <c r="H61" s="171"/>
    </row>
    <row r="62" spans="1:8" x14ac:dyDescent="0.2">
      <c r="A62" s="155"/>
      <c r="B62" s="156"/>
      <c r="C62" s="156"/>
      <c r="D62" s="157"/>
      <c r="E62" s="158"/>
      <c r="F62" s="159"/>
      <c r="G62" s="159"/>
      <c r="H62" s="159"/>
    </row>
    <row r="63" spans="1:8" ht="15" x14ac:dyDescent="0.2">
      <c r="A63" s="172" t="s">
        <v>48</v>
      </c>
      <c r="B63" s="128"/>
      <c r="C63" s="128"/>
      <c r="D63" s="129"/>
      <c r="E63" s="130"/>
      <c r="F63" s="131"/>
      <c r="G63" s="131" t="s">
        <v>44</v>
      </c>
      <c r="H63" s="154">
        <f>SUM(H56,H59)</f>
        <v>26645.8004</v>
      </c>
    </row>
    <row r="64" spans="1:8" ht="15.75" x14ac:dyDescent="0.25">
      <c r="A64" s="173"/>
      <c r="B64" s="110"/>
      <c r="C64" s="110"/>
      <c r="D64" s="118"/>
      <c r="E64" s="174"/>
      <c r="F64" s="175"/>
      <c r="G64" s="175"/>
      <c r="H64" s="176"/>
    </row>
    <row r="65" spans="1:8" s="184" customFormat="1" ht="15.75" x14ac:dyDescent="0.2">
      <c r="A65" s="177"/>
      <c r="B65" s="178"/>
      <c r="C65" s="179"/>
      <c r="D65" s="180"/>
      <c r="E65" s="181"/>
      <c r="F65" s="182"/>
      <c r="G65" s="182"/>
      <c r="H65" s="183"/>
    </row>
    <row r="66" spans="1:8" s="190" customFormat="1" ht="24.6" customHeight="1" x14ac:dyDescent="0.2">
      <c r="A66" s="185"/>
      <c r="B66" s="186"/>
      <c r="C66" s="186"/>
      <c r="D66" s="187"/>
      <c r="E66" s="188"/>
      <c r="F66" s="189"/>
      <c r="G66" s="189"/>
      <c r="H66" s="189"/>
    </row>
    <row r="67" spans="1:8" s="196" customFormat="1" ht="19.5" x14ac:dyDescent="0.35">
      <c r="A67" s="191" t="s">
        <v>49</v>
      </c>
      <c r="B67" s="192"/>
      <c r="C67" s="192"/>
      <c r="D67" s="193"/>
      <c r="E67" s="194"/>
      <c r="F67" s="195"/>
      <c r="G67" s="195"/>
      <c r="H67" s="195"/>
    </row>
    <row r="68" spans="1:8" x14ac:dyDescent="0.2">
      <c r="A68" s="101"/>
      <c r="B68" s="102"/>
      <c r="C68" s="102"/>
      <c r="D68" s="103"/>
      <c r="E68" s="104"/>
      <c r="F68" s="105"/>
      <c r="G68" s="105"/>
      <c r="H68" s="105"/>
    </row>
    <row r="69" spans="1:8" x14ac:dyDescent="0.2">
      <c r="A69" s="101"/>
      <c r="B69" s="102"/>
      <c r="C69" s="102"/>
      <c r="D69" s="103"/>
      <c r="E69" s="104"/>
      <c r="F69" s="105"/>
      <c r="G69" s="105"/>
      <c r="H69" s="105"/>
    </row>
    <row r="70" spans="1:8" x14ac:dyDescent="0.2">
      <c r="A70" s="197" t="s">
        <v>50</v>
      </c>
      <c r="B70" s="198"/>
      <c r="C70" s="198"/>
      <c r="D70" s="199"/>
      <c r="E70" s="113"/>
      <c r="F70" s="114"/>
      <c r="G70" s="114" t="s">
        <v>44</v>
      </c>
      <c r="H70" s="114">
        <f>su_PREDDELA</f>
        <v>0</v>
      </c>
    </row>
    <row r="71" spans="1:8" x14ac:dyDescent="0.2">
      <c r="A71" s="101"/>
      <c r="B71" s="102"/>
      <c r="C71" s="102"/>
      <c r="D71" s="103"/>
      <c r="E71" s="104"/>
      <c r="F71" s="105"/>
      <c r="G71" s="105"/>
      <c r="H71" s="105"/>
    </row>
    <row r="72" spans="1:8" x14ac:dyDescent="0.2">
      <c r="A72" s="101"/>
      <c r="B72" s="102"/>
      <c r="C72" s="102"/>
      <c r="D72" s="103"/>
      <c r="E72" s="104"/>
      <c r="F72" s="105"/>
      <c r="G72" s="105"/>
      <c r="H72" s="105"/>
    </row>
    <row r="73" spans="1:8" s="200" customFormat="1" x14ac:dyDescent="0.2">
      <c r="A73" s="109" t="s">
        <v>51</v>
      </c>
      <c r="B73" s="110"/>
      <c r="C73" s="110"/>
      <c r="D73" s="118"/>
      <c r="E73" s="174"/>
      <c r="F73" s="175"/>
      <c r="G73" s="175" t="s">
        <v>44</v>
      </c>
      <c r="H73" s="175">
        <f>SU_ZEMDELA</f>
        <v>0</v>
      </c>
    </row>
    <row r="74" spans="1:8" x14ac:dyDescent="0.2">
      <c r="A74" s="101"/>
      <c r="B74" s="102"/>
      <c r="C74" s="102"/>
      <c r="D74" s="103"/>
      <c r="E74" s="104"/>
      <c r="F74" s="105"/>
      <c r="G74" s="105"/>
      <c r="H74" s="105"/>
    </row>
    <row r="75" spans="1:8" x14ac:dyDescent="0.2">
      <c r="A75" s="101"/>
      <c r="B75" s="102"/>
      <c r="C75" s="102"/>
      <c r="D75" s="103"/>
      <c r="E75" s="104"/>
      <c r="F75" s="105"/>
      <c r="G75" s="105"/>
      <c r="H75" s="105"/>
    </row>
    <row r="76" spans="1:8" s="200" customFormat="1" x14ac:dyDescent="0.2">
      <c r="A76" s="109" t="s">
        <v>52</v>
      </c>
      <c r="B76" s="110"/>
      <c r="C76" s="110"/>
      <c r="D76" s="118"/>
      <c r="E76" s="174"/>
      <c r="F76" s="175"/>
      <c r="G76" s="175" t="s">
        <v>44</v>
      </c>
      <c r="H76" s="175">
        <f>su_montdela</f>
        <v>0</v>
      </c>
    </row>
    <row r="77" spans="1:8" x14ac:dyDescent="0.2">
      <c r="A77" s="101"/>
      <c r="B77" s="102"/>
      <c r="C77" s="102"/>
      <c r="D77" s="103"/>
      <c r="E77" s="104"/>
      <c r="F77" s="105"/>
      <c r="G77" s="105"/>
      <c r="H77" s="105"/>
    </row>
    <row r="78" spans="1:8" x14ac:dyDescent="0.2">
      <c r="A78" s="101"/>
      <c r="B78" s="102"/>
      <c r="C78" s="102"/>
      <c r="D78" s="103"/>
      <c r="E78" s="104"/>
      <c r="F78" s="105"/>
      <c r="G78" s="105"/>
      <c r="H78" s="105"/>
    </row>
    <row r="79" spans="1:8" s="200" customFormat="1" x14ac:dyDescent="0.2">
      <c r="A79" s="109" t="s">
        <v>53</v>
      </c>
      <c r="B79" s="110"/>
      <c r="C79" s="110"/>
      <c r="D79" s="118"/>
      <c r="E79" s="174"/>
      <c r="F79" s="175"/>
      <c r="G79" s="175" t="s">
        <v>44</v>
      </c>
      <c r="H79" s="175">
        <f>SU_NABAVAMAT</f>
        <v>0</v>
      </c>
    </row>
    <row r="80" spans="1:8" x14ac:dyDescent="0.2">
      <c r="A80" s="101"/>
      <c r="B80" s="102"/>
      <c r="C80" s="102"/>
      <c r="D80" s="103"/>
      <c r="E80" s="104"/>
      <c r="F80" s="105"/>
      <c r="G80" s="105"/>
      <c r="H80" s="105"/>
    </row>
    <row r="81" spans="1:8" x14ac:dyDescent="0.2">
      <c r="A81" s="101"/>
      <c r="B81" s="102"/>
      <c r="C81" s="102"/>
      <c r="D81" s="103"/>
      <c r="E81" s="104"/>
      <c r="F81" s="105"/>
      <c r="G81" s="105"/>
      <c r="H81" s="105"/>
    </row>
    <row r="82" spans="1:8" s="206" customFormat="1" x14ac:dyDescent="0.2">
      <c r="A82" s="201"/>
      <c r="B82" s="202"/>
      <c r="C82" s="202"/>
      <c r="D82" s="203"/>
      <c r="E82" s="204"/>
      <c r="F82" s="205"/>
      <c r="G82" s="205"/>
      <c r="H82" s="205"/>
    </row>
    <row r="83" spans="1:8" s="200" customFormat="1" x14ac:dyDescent="0.2">
      <c r="A83" s="109" t="s">
        <v>54</v>
      </c>
      <c r="B83" s="110"/>
      <c r="C83" s="110"/>
      <c r="D83" s="118"/>
      <c r="E83" s="174"/>
      <c r="F83" s="175"/>
      <c r="G83" s="175" t="s">
        <v>44</v>
      </c>
      <c r="H83" s="175">
        <f>SUM(H69:H82)</f>
        <v>0</v>
      </c>
    </row>
    <row r="84" spans="1:8" x14ac:dyDescent="0.2">
      <c r="A84" s="101"/>
      <c r="B84" s="102"/>
      <c r="C84" s="102"/>
      <c r="D84" s="103"/>
      <c r="E84" s="104"/>
      <c r="F84" s="105"/>
      <c r="G84" s="105"/>
      <c r="H84" s="105"/>
    </row>
    <row r="85" spans="1:8" hidden="1" outlineLevel="1" x14ac:dyDescent="0.2">
      <c r="A85" s="207" t="s">
        <v>55</v>
      </c>
      <c r="B85" s="208" t="s">
        <v>56</v>
      </c>
      <c r="C85" s="208"/>
      <c r="D85" s="209" t="s">
        <v>57</v>
      </c>
      <c r="E85" s="174" t="s">
        <v>58</v>
      </c>
      <c r="F85" s="175" t="s">
        <v>59</v>
      </c>
      <c r="G85" s="175" t="s">
        <v>60</v>
      </c>
      <c r="H85" s="175" t="s">
        <v>61</v>
      </c>
    </row>
    <row r="86" spans="1:8" ht="10.5" customHeight="1" outlineLevel="1" x14ac:dyDescent="0.2">
      <c r="A86" s="207"/>
      <c r="B86" s="208"/>
      <c r="C86" s="208"/>
      <c r="D86" s="209"/>
      <c r="E86" s="174"/>
      <c r="F86" s="175"/>
      <c r="G86" s="175"/>
      <c r="H86" s="175"/>
    </row>
    <row r="87" spans="1:8" ht="10.5" customHeight="1" outlineLevel="1" x14ac:dyDescent="0.2">
      <c r="A87" s="207"/>
      <c r="B87" s="208"/>
      <c r="C87" s="208"/>
      <c r="D87" s="209"/>
      <c r="E87" s="174"/>
      <c r="F87" s="175"/>
      <c r="G87" s="175"/>
      <c r="H87" s="175"/>
    </row>
    <row r="88" spans="1:8" ht="10.5" customHeight="1" outlineLevel="1" x14ac:dyDescent="0.2">
      <c r="A88" s="207"/>
      <c r="B88" s="208"/>
      <c r="C88" s="208"/>
      <c r="D88" s="209"/>
      <c r="E88" s="174"/>
      <c r="F88" s="175"/>
      <c r="G88" s="175"/>
      <c r="H88" s="175"/>
    </row>
    <row r="89" spans="1:8" ht="17.25" customHeight="1" outlineLevel="1" x14ac:dyDescent="0.2">
      <c r="A89" s="210" t="s">
        <v>50</v>
      </c>
      <c r="B89" s="208"/>
      <c r="C89" s="208"/>
      <c r="D89" s="209"/>
      <c r="E89" s="174"/>
      <c r="F89" s="175"/>
      <c r="G89" s="175"/>
      <c r="H89" s="175"/>
    </row>
    <row r="90" spans="1:8" ht="17.25" customHeight="1" outlineLevel="1" x14ac:dyDescent="0.25">
      <c r="A90" s="211" t="s">
        <v>62</v>
      </c>
      <c r="B90" s="212"/>
      <c r="C90" s="212"/>
      <c r="D90" s="213"/>
      <c r="E90" s="214"/>
      <c r="F90" s="215"/>
      <c r="G90" s="215"/>
      <c r="H90" s="215"/>
    </row>
    <row r="91" spans="1:8" ht="29.25" customHeight="1" outlineLevel="1" x14ac:dyDescent="0.2">
      <c r="A91" s="210"/>
      <c r="B91" s="208"/>
      <c r="C91" s="216" t="s">
        <v>63</v>
      </c>
      <c r="D91" s="216" t="s">
        <v>64</v>
      </c>
      <c r="E91" s="216" t="s">
        <v>65</v>
      </c>
      <c r="F91" s="217" t="s">
        <v>66</v>
      </c>
      <c r="G91" s="216" t="s">
        <v>67</v>
      </c>
      <c r="H91" s="216" t="s">
        <v>68</v>
      </c>
    </row>
    <row r="92" spans="1:8" ht="135" customHeight="1" outlineLevel="1" x14ac:dyDescent="0.2">
      <c r="A92" s="207"/>
      <c r="B92" s="208"/>
      <c r="C92" s="218" t="s">
        <v>69</v>
      </c>
      <c r="D92" s="219" t="s">
        <v>70</v>
      </c>
      <c r="E92" s="220" t="s">
        <v>71</v>
      </c>
      <c r="F92" s="221">
        <v>1</v>
      </c>
      <c r="G92" s="91"/>
      <c r="H92" s="221">
        <f t="shared" ref="H92:H105" si="0">F92*G92</f>
        <v>0</v>
      </c>
    </row>
    <row r="93" spans="1:8" ht="96" customHeight="1" outlineLevel="1" x14ac:dyDescent="0.2">
      <c r="A93" s="207"/>
      <c r="B93" s="208"/>
      <c r="C93" s="218" t="s">
        <v>72</v>
      </c>
      <c r="D93" s="222" t="s">
        <v>73</v>
      </c>
      <c r="E93" s="223" t="s">
        <v>71</v>
      </c>
      <c r="F93" s="221">
        <v>1</v>
      </c>
      <c r="G93" s="91"/>
      <c r="H93" s="221">
        <f t="shared" si="0"/>
        <v>0</v>
      </c>
    </row>
    <row r="94" spans="1:8" ht="92.25" customHeight="1" outlineLevel="1" x14ac:dyDescent="0.2">
      <c r="A94" s="207"/>
      <c r="B94" s="208"/>
      <c r="C94" s="224">
        <v>1.3</v>
      </c>
      <c r="D94" s="219" t="s">
        <v>74</v>
      </c>
      <c r="E94" s="220" t="s">
        <v>22</v>
      </c>
      <c r="F94" s="221">
        <v>256</v>
      </c>
      <c r="G94" s="91"/>
      <c r="H94" s="221">
        <f t="shared" si="0"/>
        <v>0</v>
      </c>
    </row>
    <row r="95" spans="1:8" ht="122.25" customHeight="1" outlineLevel="1" x14ac:dyDescent="0.2">
      <c r="A95" s="225"/>
      <c r="B95" s="226"/>
      <c r="C95" s="224">
        <v>1.4</v>
      </c>
      <c r="D95" s="227" t="s">
        <v>75</v>
      </c>
      <c r="E95" s="220" t="s">
        <v>71</v>
      </c>
      <c r="F95" s="221">
        <v>1</v>
      </c>
      <c r="G95" s="221">
        <v>0</v>
      </c>
      <c r="H95" s="221">
        <f t="shared" si="0"/>
        <v>0</v>
      </c>
    </row>
    <row r="96" spans="1:8" ht="90.75" customHeight="1" outlineLevel="1" x14ac:dyDescent="0.2">
      <c r="A96" s="207"/>
      <c r="B96" s="208"/>
      <c r="C96" s="228">
        <v>1.5</v>
      </c>
      <c r="D96" s="219" t="s">
        <v>76</v>
      </c>
      <c r="E96" s="220" t="s">
        <v>22</v>
      </c>
      <c r="F96" s="221"/>
      <c r="G96" s="221"/>
      <c r="H96" s="221">
        <f t="shared" si="0"/>
        <v>0</v>
      </c>
    </row>
    <row r="97" spans="1:9" ht="78" customHeight="1" outlineLevel="1" x14ac:dyDescent="0.2">
      <c r="A97" s="229"/>
      <c r="B97" s="230"/>
      <c r="C97" s="231">
        <v>1.6</v>
      </c>
      <c r="D97" s="232" t="s">
        <v>77</v>
      </c>
      <c r="E97" s="233" t="s">
        <v>71</v>
      </c>
      <c r="F97" s="234"/>
      <c r="G97" s="234">
        <v>0</v>
      </c>
      <c r="H97" s="234">
        <f t="shared" si="0"/>
        <v>0</v>
      </c>
    </row>
    <row r="98" spans="1:9" ht="69.75" customHeight="1" outlineLevel="1" x14ac:dyDescent="0.2">
      <c r="A98" s="207"/>
      <c r="B98" s="208"/>
      <c r="C98" s="231">
        <v>1.7</v>
      </c>
      <c r="D98" s="235" t="s">
        <v>78</v>
      </c>
      <c r="E98" s="220" t="s">
        <v>71</v>
      </c>
      <c r="F98" s="221">
        <v>1</v>
      </c>
      <c r="G98" s="91"/>
      <c r="H98" s="221">
        <f t="shared" si="0"/>
        <v>0</v>
      </c>
    </row>
    <row r="99" spans="1:9" ht="71.25" customHeight="1" outlineLevel="1" x14ac:dyDescent="0.2">
      <c r="A99" s="207"/>
      <c r="B99" s="208"/>
      <c r="C99" s="231">
        <v>1.8</v>
      </c>
      <c r="D99" s="236" t="s">
        <v>79</v>
      </c>
      <c r="E99" s="220" t="s">
        <v>71</v>
      </c>
      <c r="F99" s="221">
        <v>1</v>
      </c>
      <c r="G99" s="91"/>
      <c r="H99" s="221">
        <f t="shared" si="0"/>
        <v>0</v>
      </c>
    </row>
    <row r="100" spans="1:9" ht="25.5" outlineLevel="1" x14ac:dyDescent="0.2">
      <c r="A100" s="229"/>
      <c r="B100" s="230"/>
      <c r="C100" s="237">
        <v>1.9</v>
      </c>
      <c r="D100" s="238" t="s">
        <v>80</v>
      </c>
      <c r="E100" s="239" t="s">
        <v>81</v>
      </c>
      <c r="F100" s="221">
        <v>5</v>
      </c>
      <c r="G100" s="326"/>
      <c r="H100" s="234">
        <f t="shared" si="0"/>
        <v>0</v>
      </c>
      <c r="I100" s="240"/>
    </row>
    <row r="101" spans="1:9" ht="25.5" outlineLevel="1" x14ac:dyDescent="0.2">
      <c r="A101" s="229"/>
      <c r="B101" s="230"/>
      <c r="C101" s="241">
        <v>1.1000000000000001</v>
      </c>
      <c r="D101" s="238" t="s">
        <v>82</v>
      </c>
      <c r="E101" s="239" t="s">
        <v>81</v>
      </c>
      <c r="F101" s="221">
        <v>3</v>
      </c>
      <c r="G101" s="326"/>
      <c r="H101" s="234">
        <f t="shared" si="0"/>
        <v>0</v>
      </c>
      <c r="I101" s="240"/>
    </row>
    <row r="102" spans="1:9" ht="108" customHeight="1" outlineLevel="1" x14ac:dyDescent="0.2">
      <c r="A102" s="207"/>
      <c r="B102" s="208"/>
      <c r="C102" s="242" t="s">
        <v>83</v>
      </c>
      <c r="D102" s="243" t="s">
        <v>84</v>
      </c>
      <c r="E102" s="223" t="s">
        <v>71</v>
      </c>
      <c r="F102" s="221">
        <v>1</v>
      </c>
      <c r="G102" s="326"/>
      <c r="H102" s="221">
        <f t="shared" si="0"/>
        <v>0</v>
      </c>
    </row>
    <row r="103" spans="1:9" ht="82.5" customHeight="1" outlineLevel="1" x14ac:dyDescent="0.2">
      <c r="A103" s="207"/>
      <c r="B103" s="208"/>
      <c r="C103" s="245">
        <v>1.1200000000000001</v>
      </c>
      <c r="D103" s="246" t="s">
        <v>85</v>
      </c>
      <c r="E103" s="223" t="s">
        <v>71</v>
      </c>
      <c r="F103" s="244">
        <v>1</v>
      </c>
      <c r="G103" s="326"/>
      <c r="H103" s="221">
        <f>F103*G103</f>
        <v>0</v>
      </c>
    </row>
    <row r="104" spans="1:9" ht="74.25" customHeight="1" outlineLevel="1" x14ac:dyDescent="0.2">
      <c r="A104" s="207"/>
      <c r="B104" s="208"/>
      <c r="C104" s="218" t="s">
        <v>86</v>
      </c>
      <c r="D104" s="247" t="s">
        <v>87</v>
      </c>
      <c r="E104" s="220" t="s">
        <v>22</v>
      </c>
      <c r="F104" s="221">
        <v>256</v>
      </c>
      <c r="G104" s="91"/>
      <c r="H104" s="221">
        <f t="shared" si="0"/>
        <v>0</v>
      </c>
    </row>
    <row r="105" spans="1:9" ht="50.25" customHeight="1" outlineLevel="1" x14ac:dyDescent="0.2">
      <c r="A105" s="225"/>
      <c r="B105" s="226"/>
      <c r="C105" s="218" t="s">
        <v>88</v>
      </c>
      <c r="D105" s="248" t="s">
        <v>89</v>
      </c>
      <c r="E105" s="233" t="s">
        <v>71</v>
      </c>
      <c r="F105" s="234">
        <v>4</v>
      </c>
      <c r="G105" s="91"/>
      <c r="H105" s="234">
        <f t="shared" si="0"/>
        <v>0</v>
      </c>
    </row>
    <row r="106" spans="1:9" outlineLevel="1" x14ac:dyDescent="0.2">
      <c r="A106" s="207"/>
      <c r="B106" s="208"/>
      <c r="C106" s="249"/>
      <c r="D106" s="209"/>
      <c r="E106" s="174"/>
      <c r="F106" s="175"/>
      <c r="G106" s="175"/>
      <c r="H106" s="175"/>
    </row>
    <row r="107" spans="1:9" outlineLevel="1" x14ac:dyDescent="0.2">
      <c r="A107" s="109"/>
      <c r="B107" s="110"/>
      <c r="C107" s="110"/>
      <c r="D107" s="118" t="s">
        <v>90</v>
      </c>
      <c r="E107" s="174"/>
      <c r="F107" s="175"/>
      <c r="G107" s="175" t="s">
        <v>8</v>
      </c>
      <c r="H107" s="175">
        <f>SUM(H92:H106)</f>
        <v>0</v>
      </c>
    </row>
    <row r="108" spans="1:9" ht="10.5" customHeight="1" outlineLevel="1" x14ac:dyDescent="0.2">
      <c r="A108" s="207"/>
      <c r="B108" s="208"/>
      <c r="C108" s="208"/>
      <c r="D108" s="209"/>
      <c r="E108" s="174"/>
      <c r="F108" s="175"/>
      <c r="G108" s="175"/>
      <c r="H108" s="175"/>
    </row>
    <row r="109" spans="1:9" ht="10.5" customHeight="1" outlineLevel="1" x14ac:dyDescent="0.2">
      <c r="A109" s="207"/>
      <c r="B109" s="208"/>
      <c r="C109" s="208"/>
      <c r="D109" s="209"/>
      <c r="E109" s="174"/>
      <c r="F109" s="175"/>
      <c r="G109" s="175"/>
      <c r="H109" s="175"/>
    </row>
    <row r="110" spans="1:9" s="250" customFormat="1" ht="15.75" x14ac:dyDescent="0.25">
      <c r="A110" s="210" t="s">
        <v>51</v>
      </c>
      <c r="B110" s="212"/>
      <c r="C110" s="212"/>
      <c r="D110" s="213"/>
      <c r="E110" s="214"/>
      <c r="F110" s="215"/>
      <c r="G110" s="215"/>
      <c r="H110" s="215"/>
    </row>
    <row r="111" spans="1:9" s="250" customFormat="1" ht="16.899999999999999" customHeight="1" x14ac:dyDescent="0.25">
      <c r="A111" s="211" t="s">
        <v>62</v>
      </c>
      <c r="B111" s="212"/>
      <c r="C111" s="212"/>
      <c r="D111" s="213"/>
      <c r="E111" s="214"/>
      <c r="F111" s="215"/>
      <c r="G111" s="215"/>
      <c r="H111" s="215"/>
    </row>
    <row r="112" spans="1:9" s="250" customFormat="1" ht="16.899999999999999" customHeight="1" x14ac:dyDescent="0.25">
      <c r="A112" s="251" t="s">
        <v>91</v>
      </c>
      <c r="B112" s="252"/>
      <c r="C112" s="253"/>
      <c r="D112" s="254"/>
      <c r="E112" s="214"/>
      <c r="F112" s="215"/>
      <c r="G112" s="215"/>
      <c r="H112" s="215"/>
    </row>
    <row r="113" spans="1:9" ht="45" customHeight="1" x14ac:dyDescent="0.2">
      <c r="A113" s="225"/>
      <c r="B113" s="226"/>
      <c r="C113" s="218" t="s">
        <v>92</v>
      </c>
      <c r="D113" s="219" t="s">
        <v>93</v>
      </c>
      <c r="E113" s="220" t="s">
        <v>22</v>
      </c>
      <c r="F113" s="221">
        <v>256</v>
      </c>
      <c r="G113" s="91"/>
      <c r="H113" s="221">
        <f>F113*G113</f>
        <v>0</v>
      </c>
    </row>
    <row r="114" spans="1:9" ht="93.75" customHeight="1" x14ac:dyDescent="0.2">
      <c r="A114" s="225"/>
      <c r="B114" s="226"/>
      <c r="C114" s="218" t="s">
        <v>94</v>
      </c>
      <c r="D114" s="219" t="s">
        <v>95</v>
      </c>
      <c r="E114" s="220" t="s">
        <v>71</v>
      </c>
      <c r="F114" s="221">
        <v>34</v>
      </c>
      <c r="G114" s="91"/>
      <c r="H114" s="221">
        <f>F114*G114</f>
        <v>0</v>
      </c>
    </row>
    <row r="115" spans="1:9" ht="45" customHeight="1" x14ac:dyDescent="0.2">
      <c r="A115" s="225"/>
      <c r="B115" s="226"/>
      <c r="C115" s="218" t="s">
        <v>96</v>
      </c>
      <c r="D115" s="219" t="s">
        <v>97</v>
      </c>
      <c r="E115" s="220" t="s">
        <v>22</v>
      </c>
      <c r="F115" s="221">
        <v>256</v>
      </c>
      <c r="G115" s="91"/>
      <c r="H115" s="221">
        <f>F115*G115</f>
        <v>0</v>
      </c>
      <c r="I115" s="255"/>
    </row>
    <row r="116" spans="1:9" ht="65.25" customHeight="1" x14ac:dyDescent="0.2">
      <c r="A116" s="225"/>
      <c r="B116" s="226"/>
      <c r="C116" s="218" t="s">
        <v>98</v>
      </c>
      <c r="D116" s="219" t="s">
        <v>99</v>
      </c>
      <c r="E116" s="220" t="s">
        <v>71</v>
      </c>
      <c r="F116" s="221">
        <v>20</v>
      </c>
      <c r="G116" s="91"/>
      <c r="H116" s="221">
        <f t="shared" ref="H116:H140" si="1">F116*G116</f>
        <v>0</v>
      </c>
    </row>
    <row r="117" spans="1:9" ht="107.25" customHeight="1" x14ac:dyDescent="0.2">
      <c r="A117" s="225"/>
      <c r="B117" s="226"/>
      <c r="C117" s="218" t="s">
        <v>100</v>
      </c>
      <c r="D117" s="247" t="s">
        <v>470</v>
      </c>
      <c r="E117" s="220" t="s">
        <v>102</v>
      </c>
      <c r="F117" s="221">
        <v>1050</v>
      </c>
      <c r="G117" s="91"/>
      <c r="H117" s="221">
        <f>F117*G117</f>
        <v>0</v>
      </c>
    </row>
    <row r="118" spans="1:9" ht="43.5" customHeight="1" x14ac:dyDescent="0.2">
      <c r="A118" s="225"/>
      <c r="B118" s="226"/>
      <c r="C118" s="256" t="s">
        <v>103</v>
      </c>
      <c r="D118" s="257" t="s">
        <v>104</v>
      </c>
      <c r="E118" s="220" t="s">
        <v>22</v>
      </c>
      <c r="F118" s="221">
        <v>60</v>
      </c>
      <c r="G118" s="91"/>
      <c r="H118" s="221">
        <f>F118*G118</f>
        <v>0</v>
      </c>
    </row>
    <row r="119" spans="1:9" ht="62.25" customHeight="1" x14ac:dyDescent="0.2">
      <c r="A119" s="225"/>
      <c r="B119" s="226"/>
      <c r="C119" s="256" t="s">
        <v>105</v>
      </c>
      <c r="D119" s="258" t="s">
        <v>106</v>
      </c>
      <c r="E119" s="220" t="s">
        <v>102</v>
      </c>
      <c r="F119" s="221">
        <v>30</v>
      </c>
      <c r="G119" s="91"/>
      <c r="H119" s="221">
        <f>F119*G119</f>
        <v>0</v>
      </c>
    </row>
    <row r="120" spans="1:9" ht="83.25" customHeight="1" x14ac:dyDescent="0.2">
      <c r="A120" s="225"/>
      <c r="B120" s="226"/>
      <c r="C120" s="256" t="s">
        <v>107</v>
      </c>
      <c r="D120" s="219" t="s">
        <v>108</v>
      </c>
      <c r="E120" s="220" t="s">
        <v>109</v>
      </c>
      <c r="F120" s="221">
        <v>650</v>
      </c>
      <c r="G120" s="91"/>
      <c r="H120" s="221">
        <f t="shared" si="1"/>
        <v>0</v>
      </c>
    </row>
    <row r="121" spans="1:9" ht="56.45" customHeight="1" x14ac:dyDescent="0.2">
      <c r="A121" s="225"/>
      <c r="B121" s="226"/>
      <c r="C121" s="256" t="s">
        <v>110</v>
      </c>
      <c r="D121" s="219" t="s">
        <v>111</v>
      </c>
      <c r="E121" s="220" t="s">
        <v>109</v>
      </c>
      <c r="F121" s="221">
        <v>75</v>
      </c>
      <c r="G121" s="91"/>
      <c r="H121" s="221">
        <f t="shared" si="1"/>
        <v>0</v>
      </c>
    </row>
    <row r="122" spans="1:9" ht="97.5" customHeight="1" x14ac:dyDescent="0.2">
      <c r="A122" s="225"/>
      <c r="B122" s="226"/>
      <c r="C122" s="218" t="s">
        <v>112</v>
      </c>
      <c r="D122" s="219" t="s">
        <v>113</v>
      </c>
      <c r="E122" s="220" t="s">
        <v>109</v>
      </c>
      <c r="F122" s="234">
        <v>165</v>
      </c>
      <c r="G122" s="91"/>
      <c r="H122" s="221">
        <f t="shared" si="1"/>
        <v>0</v>
      </c>
    </row>
    <row r="123" spans="1:9" ht="51" customHeight="1" x14ac:dyDescent="0.2">
      <c r="A123" s="225"/>
      <c r="B123" s="226"/>
      <c r="C123" s="256" t="s">
        <v>114</v>
      </c>
      <c r="D123" s="219" t="s">
        <v>115</v>
      </c>
      <c r="E123" s="220" t="s">
        <v>102</v>
      </c>
      <c r="F123" s="221">
        <v>208</v>
      </c>
      <c r="G123" s="91"/>
      <c r="H123" s="221">
        <f t="shared" si="1"/>
        <v>0</v>
      </c>
    </row>
    <row r="124" spans="1:9" ht="107.25" customHeight="1" x14ac:dyDescent="0.2">
      <c r="A124" s="225"/>
      <c r="B124" s="226"/>
      <c r="C124" s="256" t="s">
        <v>116</v>
      </c>
      <c r="D124" s="219" t="s">
        <v>117</v>
      </c>
      <c r="E124" s="220" t="s">
        <v>109</v>
      </c>
      <c r="F124" s="221">
        <v>25</v>
      </c>
      <c r="G124" s="91"/>
      <c r="H124" s="221">
        <f t="shared" si="1"/>
        <v>0</v>
      </c>
    </row>
    <row r="125" spans="1:9" ht="133.5" customHeight="1" x14ac:dyDescent="0.2">
      <c r="A125" s="225"/>
      <c r="B125" s="226"/>
      <c r="C125" s="256" t="s">
        <v>118</v>
      </c>
      <c r="D125" s="219" t="s">
        <v>119</v>
      </c>
      <c r="E125" s="220" t="s">
        <v>109</v>
      </c>
      <c r="F125" s="221">
        <v>125</v>
      </c>
      <c r="G125" s="91"/>
      <c r="H125" s="221">
        <f t="shared" si="1"/>
        <v>0</v>
      </c>
    </row>
    <row r="126" spans="1:9" ht="144.75" customHeight="1" x14ac:dyDescent="0.2">
      <c r="A126" s="225"/>
      <c r="B126" s="226"/>
      <c r="C126" s="256" t="s">
        <v>120</v>
      </c>
      <c r="D126" s="259" t="s">
        <v>121</v>
      </c>
      <c r="E126" s="220" t="s">
        <v>109</v>
      </c>
      <c r="F126" s="234">
        <v>165</v>
      </c>
      <c r="G126" s="91"/>
      <c r="H126" s="221">
        <f t="shared" si="1"/>
        <v>0</v>
      </c>
    </row>
    <row r="127" spans="1:9" ht="146.25" customHeight="1" x14ac:dyDescent="0.2">
      <c r="A127" s="225"/>
      <c r="B127" s="226"/>
      <c r="C127" s="256" t="s">
        <v>122</v>
      </c>
      <c r="D127" s="259" t="s">
        <v>123</v>
      </c>
      <c r="E127" s="220" t="s">
        <v>109</v>
      </c>
      <c r="F127" s="234">
        <v>360</v>
      </c>
      <c r="G127" s="91"/>
      <c r="H127" s="221">
        <f>F127*G127</f>
        <v>0</v>
      </c>
    </row>
    <row r="128" spans="1:9" ht="131.25" customHeight="1" x14ac:dyDescent="0.2">
      <c r="A128" s="225"/>
      <c r="B128" s="226"/>
      <c r="C128" s="256" t="s">
        <v>124</v>
      </c>
      <c r="D128" s="219" t="s">
        <v>125</v>
      </c>
      <c r="E128" s="220" t="s">
        <v>109</v>
      </c>
      <c r="F128" s="234">
        <v>700</v>
      </c>
      <c r="G128" s="91"/>
      <c r="H128" s="221">
        <f>F128*G128</f>
        <v>0</v>
      </c>
    </row>
    <row r="129" spans="1:8" ht="104.25" customHeight="1" x14ac:dyDescent="0.2">
      <c r="A129" s="260"/>
      <c r="B129" s="261"/>
      <c r="C129" s="218" t="s">
        <v>126</v>
      </c>
      <c r="D129" s="219" t="s">
        <v>127</v>
      </c>
      <c r="E129" s="233" t="s">
        <v>109</v>
      </c>
      <c r="F129" s="234">
        <v>165</v>
      </c>
      <c r="G129" s="91"/>
      <c r="H129" s="234">
        <f t="shared" si="1"/>
        <v>0</v>
      </c>
    </row>
    <row r="130" spans="1:8" ht="87" customHeight="1" x14ac:dyDescent="0.2">
      <c r="A130" s="225"/>
      <c r="B130" s="226"/>
      <c r="C130" s="256" t="s">
        <v>128</v>
      </c>
      <c r="D130" s="248" t="s">
        <v>129</v>
      </c>
      <c r="E130" s="220" t="s">
        <v>102</v>
      </c>
      <c r="F130" s="221">
        <v>622</v>
      </c>
      <c r="G130" s="91"/>
      <c r="H130" s="221">
        <f t="shared" si="1"/>
        <v>0</v>
      </c>
    </row>
    <row r="131" spans="1:8" ht="119.25" customHeight="1" x14ac:dyDescent="0.2">
      <c r="A131" s="225"/>
      <c r="B131" s="226"/>
      <c r="C131" s="256" t="s">
        <v>130</v>
      </c>
      <c r="D131" s="248" t="s">
        <v>131</v>
      </c>
      <c r="E131" s="220" t="s">
        <v>102</v>
      </c>
      <c r="F131" s="221">
        <v>622</v>
      </c>
      <c r="G131" s="91"/>
      <c r="H131" s="221">
        <f t="shared" si="1"/>
        <v>0</v>
      </c>
    </row>
    <row r="132" spans="1:8" ht="131.25" customHeight="1" x14ac:dyDescent="0.2">
      <c r="A132" s="225"/>
      <c r="B132" s="226"/>
      <c r="C132" s="262" t="s">
        <v>132</v>
      </c>
      <c r="D132" s="248" t="s">
        <v>133</v>
      </c>
      <c r="E132" s="220" t="s">
        <v>102</v>
      </c>
      <c r="F132" s="221">
        <v>1050</v>
      </c>
      <c r="G132" s="91"/>
      <c r="H132" s="221">
        <f t="shared" si="1"/>
        <v>0</v>
      </c>
    </row>
    <row r="133" spans="1:8" ht="93" customHeight="1" x14ac:dyDescent="0.2">
      <c r="A133" s="225"/>
      <c r="B133" s="226"/>
      <c r="C133" s="263" t="s">
        <v>134</v>
      </c>
      <c r="D133" s="264" t="s">
        <v>135</v>
      </c>
      <c r="E133" s="265" t="s">
        <v>22</v>
      </c>
      <c r="F133" s="266">
        <v>250</v>
      </c>
      <c r="G133" s="94"/>
      <c r="H133" s="266">
        <f t="shared" si="1"/>
        <v>0</v>
      </c>
    </row>
    <row r="134" spans="1:8" ht="76.5" x14ac:dyDescent="0.2">
      <c r="A134" s="267"/>
      <c r="B134" s="224"/>
      <c r="C134" s="256" t="s">
        <v>136</v>
      </c>
      <c r="D134" s="219" t="s">
        <v>137</v>
      </c>
      <c r="E134" s="233" t="s">
        <v>102</v>
      </c>
      <c r="F134" s="268">
        <v>50</v>
      </c>
      <c r="G134" s="93"/>
      <c r="H134" s="269">
        <f>F134*G134</f>
        <v>0</v>
      </c>
    </row>
    <row r="135" spans="1:8" ht="69" customHeight="1" x14ac:dyDescent="0.2">
      <c r="A135" s="267"/>
      <c r="B135" s="224"/>
      <c r="C135" s="256" t="s">
        <v>138</v>
      </c>
      <c r="D135" s="219" t="s">
        <v>139</v>
      </c>
      <c r="E135" s="233" t="s">
        <v>102</v>
      </c>
      <c r="F135" s="268">
        <v>50</v>
      </c>
      <c r="G135" s="93"/>
      <c r="H135" s="269">
        <f>F135*G135</f>
        <v>0</v>
      </c>
    </row>
    <row r="136" spans="1:8" ht="38.25" x14ac:dyDescent="0.2">
      <c r="A136" s="225"/>
      <c r="B136" s="226"/>
      <c r="C136" s="270" t="s">
        <v>140</v>
      </c>
      <c r="D136" s="271" t="s">
        <v>141</v>
      </c>
      <c r="E136" s="272" t="s">
        <v>81</v>
      </c>
      <c r="F136" s="273">
        <v>10</v>
      </c>
      <c r="G136" s="92"/>
      <c r="H136" s="273">
        <f t="shared" si="1"/>
        <v>0</v>
      </c>
    </row>
    <row r="137" spans="1:8" ht="106.5" customHeight="1" x14ac:dyDescent="0.2">
      <c r="A137" s="225" t="s">
        <v>20</v>
      </c>
      <c r="B137" s="226"/>
      <c r="C137" s="256" t="s">
        <v>142</v>
      </c>
      <c r="D137" s="274" t="s">
        <v>143</v>
      </c>
      <c r="E137" s="220" t="s">
        <v>71</v>
      </c>
      <c r="F137" s="221">
        <v>3</v>
      </c>
      <c r="G137" s="91"/>
      <c r="H137" s="221">
        <f t="shared" si="1"/>
        <v>0</v>
      </c>
    </row>
    <row r="138" spans="1:8" ht="78.75" customHeight="1" x14ac:dyDescent="0.2">
      <c r="A138" s="225"/>
      <c r="B138" s="226"/>
      <c r="C138" s="256" t="s">
        <v>144</v>
      </c>
      <c r="D138" s="275" t="s">
        <v>145</v>
      </c>
      <c r="E138" s="220" t="s">
        <v>71</v>
      </c>
      <c r="F138" s="221">
        <v>7</v>
      </c>
      <c r="G138" s="91"/>
      <c r="H138" s="221">
        <f t="shared" si="1"/>
        <v>0</v>
      </c>
    </row>
    <row r="139" spans="1:8" ht="93.75" customHeight="1" x14ac:dyDescent="0.2">
      <c r="A139" s="225"/>
      <c r="B139" s="226"/>
      <c r="C139" s="256" t="s">
        <v>144</v>
      </c>
      <c r="D139" s="219" t="s">
        <v>146</v>
      </c>
      <c r="E139" s="220" t="s">
        <v>71</v>
      </c>
      <c r="F139" s="221">
        <v>9</v>
      </c>
      <c r="G139" s="91"/>
      <c r="H139" s="221">
        <f t="shared" si="1"/>
        <v>0</v>
      </c>
    </row>
    <row r="140" spans="1:8" ht="98.25" customHeight="1" x14ac:dyDescent="0.2">
      <c r="A140" s="225"/>
      <c r="B140" s="226"/>
      <c r="C140" s="256" t="s">
        <v>147</v>
      </c>
      <c r="D140" s="219" t="s">
        <v>148</v>
      </c>
      <c r="E140" s="220" t="s">
        <v>71</v>
      </c>
      <c r="F140" s="221">
        <v>3</v>
      </c>
      <c r="G140" s="91"/>
      <c r="H140" s="221">
        <f t="shared" si="1"/>
        <v>0</v>
      </c>
    </row>
    <row r="141" spans="1:8" ht="18" customHeight="1" x14ac:dyDescent="0.2">
      <c r="A141" s="276" t="s">
        <v>149</v>
      </c>
      <c r="B141" s="226"/>
      <c r="C141" s="224"/>
      <c r="D141" s="219"/>
      <c r="E141" s="220"/>
      <c r="F141" s="221"/>
      <c r="G141" s="221" t="s">
        <v>20</v>
      </c>
      <c r="H141" s="221"/>
    </row>
    <row r="142" spans="1:8" ht="116.25" customHeight="1" x14ac:dyDescent="0.2">
      <c r="A142" s="225"/>
      <c r="B142" s="226"/>
      <c r="C142" s="256" t="s">
        <v>150</v>
      </c>
      <c r="D142" s="277" t="s">
        <v>151</v>
      </c>
      <c r="E142" s="220" t="s">
        <v>71</v>
      </c>
      <c r="F142" s="221">
        <v>25</v>
      </c>
      <c r="G142" s="91"/>
      <c r="H142" s="221">
        <f>F142*G142</f>
        <v>0</v>
      </c>
    </row>
    <row r="143" spans="1:8" ht="107.25" customHeight="1" x14ac:dyDescent="0.2">
      <c r="A143" s="225"/>
      <c r="B143" s="226"/>
      <c r="C143" s="256" t="s">
        <v>152</v>
      </c>
      <c r="D143" s="277" t="s">
        <v>153</v>
      </c>
      <c r="E143" s="220" t="s">
        <v>71</v>
      </c>
      <c r="F143" s="221">
        <v>9</v>
      </c>
      <c r="G143" s="91"/>
      <c r="H143" s="221">
        <f>F143*G143</f>
        <v>0</v>
      </c>
    </row>
    <row r="144" spans="1:8" ht="12.75" customHeight="1" x14ac:dyDescent="0.2">
      <c r="A144" s="109" t="s">
        <v>154</v>
      </c>
      <c r="B144" s="226"/>
      <c r="C144" s="256"/>
      <c r="D144" s="277"/>
      <c r="E144" s="220"/>
      <c r="F144" s="221"/>
      <c r="G144" s="221"/>
      <c r="H144" s="221"/>
    </row>
    <row r="145" spans="1:8" ht="93.75" customHeight="1" x14ac:dyDescent="0.2">
      <c r="A145" s="225"/>
      <c r="B145" s="226"/>
      <c r="C145" s="256" t="s">
        <v>155</v>
      </c>
      <c r="D145" s="219" t="s">
        <v>156</v>
      </c>
      <c r="E145" s="220" t="s">
        <v>22</v>
      </c>
      <c r="F145" s="221">
        <v>256</v>
      </c>
      <c r="G145" s="91"/>
      <c r="H145" s="221">
        <f>F145*G145</f>
        <v>0</v>
      </c>
    </row>
    <row r="146" spans="1:8" ht="89.25" x14ac:dyDescent="0.2">
      <c r="A146" s="185"/>
      <c r="B146" s="186"/>
      <c r="C146" s="256" t="s">
        <v>157</v>
      </c>
      <c r="D146" s="219" t="s">
        <v>158</v>
      </c>
      <c r="E146" s="220" t="s">
        <v>71</v>
      </c>
      <c r="F146" s="221">
        <v>1</v>
      </c>
      <c r="G146" s="221"/>
      <c r="H146" s="221">
        <f>SUM(H113:H145)*0.1</f>
        <v>0</v>
      </c>
    </row>
    <row r="147" spans="1:8" x14ac:dyDescent="0.2">
      <c r="A147" s="109"/>
      <c r="B147" s="110"/>
      <c r="C147" s="278"/>
      <c r="D147" s="279" t="s">
        <v>159</v>
      </c>
      <c r="E147" s="280"/>
      <c r="F147" s="281"/>
      <c r="G147" s="281" t="s">
        <v>8</v>
      </c>
      <c r="H147" s="281">
        <f>SUM(H113:H146)</f>
        <v>0</v>
      </c>
    </row>
    <row r="148" spans="1:8" x14ac:dyDescent="0.2">
      <c r="A148" s="109"/>
      <c r="B148" s="110"/>
      <c r="C148" s="278"/>
      <c r="D148" s="279"/>
      <c r="E148" s="280"/>
      <c r="F148" s="281"/>
      <c r="G148" s="281"/>
      <c r="H148" s="281"/>
    </row>
    <row r="149" spans="1:8" x14ac:dyDescent="0.2">
      <c r="A149" s="109"/>
      <c r="B149" s="110"/>
      <c r="C149" s="278"/>
      <c r="D149" s="279"/>
      <c r="E149" s="280"/>
      <c r="F149" s="281"/>
      <c r="G149" s="281"/>
      <c r="H149" s="281"/>
    </row>
    <row r="150" spans="1:8" ht="15.75" x14ac:dyDescent="0.25">
      <c r="A150" s="173" t="s">
        <v>52</v>
      </c>
      <c r="B150" s="282"/>
      <c r="C150" s="283"/>
      <c r="D150" s="284"/>
      <c r="E150" s="285"/>
      <c r="F150" s="286"/>
      <c r="G150" s="286"/>
      <c r="H150" s="286"/>
    </row>
    <row r="151" spans="1:8" x14ac:dyDescent="0.2">
      <c r="A151" s="109"/>
      <c r="B151" s="110"/>
      <c r="C151" s="278"/>
      <c r="D151" s="279"/>
      <c r="E151" s="280"/>
      <c r="F151" s="281"/>
      <c r="G151" s="281"/>
      <c r="H151" s="281"/>
    </row>
    <row r="152" spans="1:8" ht="69.75" customHeight="1" x14ac:dyDescent="0.2">
      <c r="A152" s="101"/>
      <c r="B152" s="102"/>
      <c r="C152" s="256">
        <v>3.1</v>
      </c>
      <c r="D152" s="219" t="s">
        <v>160</v>
      </c>
      <c r="E152" s="220" t="s">
        <v>71</v>
      </c>
      <c r="F152" s="221">
        <v>1</v>
      </c>
      <c r="G152" s="91"/>
      <c r="H152" s="221">
        <f t="shared" ref="H152:H168" si="2">F152*G152</f>
        <v>0</v>
      </c>
    </row>
    <row r="153" spans="1:8" ht="51" x14ac:dyDescent="0.2">
      <c r="A153" s="101"/>
      <c r="B153" s="102"/>
      <c r="C153" s="256">
        <v>3.2</v>
      </c>
      <c r="D153" s="219" t="s">
        <v>161</v>
      </c>
      <c r="E153" s="220" t="s">
        <v>22</v>
      </c>
      <c r="F153" s="221">
        <v>256</v>
      </c>
      <c r="G153" s="91"/>
      <c r="H153" s="221">
        <f t="shared" si="2"/>
        <v>0</v>
      </c>
    </row>
    <row r="154" spans="1:8" ht="51" x14ac:dyDescent="0.2">
      <c r="A154" s="101"/>
      <c r="B154" s="102"/>
      <c r="C154" s="256">
        <v>3.3</v>
      </c>
      <c r="D154" s="219" t="s">
        <v>162</v>
      </c>
      <c r="E154" s="220" t="s">
        <v>22</v>
      </c>
      <c r="F154" s="221">
        <v>256</v>
      </c>
      <c r="G154" s="91"/>
      <c r="H154" s="221">
        <f t="shared" si="2"/>
        <v>0</v>
      </c>
    </row>
    <row r="155" spans="1:8" s="200" customFormat="1" ht="51" x14ac:dyDescent="0.2">
      <c r="A155" s="101"/>
      <c r="B155" s="102"/>
      <c r="C155" s="224">
        <v>3.4</v>
      </c>
      <c r="D155" s="219" t="s">
        <v>163</v>
      </c>
      <c r="E155" s="220" t="s">
        <v>71</v>
      </c>
      <c r="F155" s="221">
        <v>37</v>
      </c>
      <c r="G155" s="91"/>
      <c r="H155" s="221">
        <f t="shared" si="2"/>
        <v>0</v>
      </c>
    </row>
    <row r="156" spans="1:8" s="250" customFormat="1" ht="15.75" x14ac:dyDescent="0.25">
      <c r="A156" s="101"/>
      <c r="B156" s="102"/>
      <c r="C156" s="224">
        <v>3.5</v>
      </c>
      <c r="D156" s="219" t="s">
        <v>164</v>
      </c>
      <c r="E156" s="220" t="s">
        <v>22</v>
      </c>
      <c r="F156" s="221">
        <v>256</v>
      </c>
      <c r="G156" s="91"/>
      <c r="H156" s="221">
        <f t="shared" si="2"/>
        <v>0</v>
      </c>
    </row>
    <row r="157" spans="1:8" ht="135" customHeight="1" x14ac:dyDescent="0.2">
      <c r="A157" s="101"/>
      <c r="B157" s="102"/>
      <c r="C157" s="256">
        <v>3.6</v>
      </c>
      <c r="D157" s="219" t="s">
        <v>165</v>
      </c>
      <c r="E157" s="220" t="s">
        <v>71</v>
      </c>
      <c r="F157" s="221">
        <v>2</v>
      </c>
      <c r="G157" s="91"/>
      <c r="H157" s="221">
        <f t="shared" si="2"/>
        <v>0</v>
      </c>
    </row>
    <row r="158" spans="1:8" ht="25.5" x14ac:dyDescent="0.2">
      <c r="A158" s="101"/>
      <c r="B158" s="102"/>
      <c r="C158" s="256">
        <v>3.7</v>
      </c>
      <c r="D158" s="219" t="s">
        <v>166</v>
      </c>
      <c r="E158" s="220" t="s">
        <v>71</v>
      </c>
      <c r="F158" s="221">
        <v>10</v>
      </c>
      <c r="G158" s="91"/>
      <c r="H158" s="221">
        <f t="shared" si="2"/>
        <v>0</v>
      </c>
    </row>
    <row r="159" spans="1:8" ht="25.5" x14ac:dyDescent="0.2">
      <c r="A159" s="101"/>
      <c r="B159" s="102"/>
      <c r="C159" s="256">
        <v>3.8</v>
      </c>
      <c r="D159" s="219" t="s">
        <v>167</v>
      </c>
      <c r="E159" s="220" t="s">
        <v>71</v>
      </c>
      <c r="F159" s="221">
        <v>27</v>
      </c>
      <c r="G159" s="91"/>
      <c r="H159" s="221">
        <f t="shared" si="2"/>
        <v>0</v>
      </c>
    </row>
    <row r="160" spans="1:8" ht="51" x14ac:dyDescent="0.2">
      <c r="A160" s="287" t="s">
        <v>20</v>
      </c>
      <c r="B160" s="102"/>
      <c r="C160" s="256">
        <v>3.9</v>
      </c>
      <c r="D160" s="288" t="s">
        <v>168</v>
      </c>
      <c r="E160" s="220" t="s">
        <v>71</v>
      </c>
      <c r="F160" s="221">
        <v>3</v>
      </c>
      <c r="G160" s="91"/>
      <c r="H160" s="221">
        <f t="shared" si="2"/>
        <v>0</v>
      </c>
    </row>
    <row r="161" spans="1:8" ht="51" x14ac:dyDescent="0.2">
      <c r="A161" s="287" t="s">
        <v>20</v>
      </c>
      <c r="B161" s="102"/>
      <c r="C161" s="256">
        <v>3.1</v>
      </c>
      <c r="D161" s="248" t="s">
        <v>169</v>
      </c>
      <c r="E161" s="220" t="s">
        <v>71</v>
      </c>
      <c r="F161" s="221">
        <v>3</v>
      </c>
      <c r="G161" s="91"/>
      <c r="H161" s="221">
        <f t="shared" si="2"/>
        <v>0</v>
      </c>
    </row>
    <row r="162" spans="1:8" ht="44.25" customHeight="1" x14ac:dyDescent="0.2">
      <c r="A162" s="101"/>
      <c r="B162" s="102"/>
      <c r="C162" s="256">
        <v>3.11</v>
      </c>
      <c r="D162" s="289" t="s">
        <v>170</v>
      </c>
      <c r="E162" s="220" t="s">
        <v>71</v>
      </c>
      <c r="F162" s="221">
        <v>2</v>
      </c>
      <c r="G162" s="91"/>
      <c r="H162" s="221">
        <f>F162*G162</f>
        <v>0</v>
      </c>
    </row>
    <row r="163" spans="1:8" ht="59.25" customHeight="1" x14ac:dyDescent="0.2">
      <c r="A163" s="101"/>
      <c r="B163" s="102"/>
      <c r="C163" s="256" t="s">
        <v>171</v>
      </c>
      <c r="D163" s="290" t="s">
        <v>172</v>
      </c>
      <c r="E163" s="220" t="s">
        <v>71</v>
      </c>
      <c r="F163" s="221">
        <v>1</v>
      </c>
      <c r="G163" s="91"/>
      <c r="H163" s="221">
        <f>F163*G163</f>
        <v>0</v>
      </c>
    </row>
    <row r="164" spans="1:8" ht="63.75" x14ac:dyDescent="0.2">
      <c r="A164" s="101"/>
      <c r="B164" s="102"/>
      <c r="C164" s="256" t="s">
        <v>173</v>
      </c>
      <c r="D164" s="219" t="s">
        <v>174</v>
      </c>
      <c r="E164" s="220" t="s">
        <v>22</v>
      </c>
      <c r="F164" s="221">
        <v>256</v>
      </c>
      <c r="G164" s="91"/>
      <c r="H164" s="221">
        <f t="shared" si="2"/>
        <v>0</v>
      </c>
    </row>
    <row r="165" spans="1:8" ht="76.5" x14ac:dyDescent="0.2">
      <c r="A165" s="101"/>
      <c r="B165" s="102"/>
      <c r="C165" s="256" t="s">
        <v>175</v>
      </c>
      <c r="D165" s="277" t="s">
        <v>176</v>
      </c>
      <c r="E165" s="220" t="s">
        <v>22</v>
      </c>
      <c r="F165" s="221">
        <v>256</v>
      </c>
      <c r="G165" s="91"/>
      <c r="H165" s="221">
        <f t="shared" si="2"/>
        <v>0</v>
      </c>
    </row>
    <row r="166" spans="1:8" ht="38.25" x14ac:dyDescent="0.2">
      <c r="A166" s="101"/>
      <c r="B166" s="102"/>
      <c r="C166" s="256" t="s">
        <v>177</v>
      </c>
      <c r="D166" s="219" t="s">
        <v>178</v>
      </c>
      <c r="E166" s="220" t="s">
        <v>22</v>
      </c>
      <c r="F166" s="221">
        <v>256</v>
      </c>
      <c r="G166" s="91"/>
      <c r="H166" s="221">
        <f t="shared" si="2"/>
        <v>0</v>
      </c>
    </row>
    <row r="167" spans="1:8" ht="51" x14ac:dyDescent="0.2">
      <c r="A167" s="101"/>
      <c r="B167" s="102"/>
      <c r="C167" s="256" t="s">
        <v>179</v>
      </c>
      <c r="D167" s="219" t="s">
        <v>180</v>
      </c>
      <c r="E167" s="220" t="s">
        <v>71</v>
      </c>
      <c r="F167" s="221">
        <v>9</v>
      </c>
      <c r="G167" s="91"/>
      <c r="H167" s="221">
        <f t="shared" si="2"/>
        <v>0</v>
      </c>
    </row>
    <row r="168" spans="1:8" ht="38.25" x14ac:dyDescent="0.2">
      <c r="A168" s="101"/>
      <c r="B168" s="102"/>
      <c r="C168" s="256" t="s">
        <v>181</v>
      </c>
      <c r="D168" s="291" t="s">
        <v>182</v>
      </c>
      <c r="E168" s="220" t="s">
        <v>71</v>
      </c>
      <c r="F168" s="221">
        <v>3</v>
      </c>
      <c r="G168" s="91"/>
      <c r="H168" s="221">
        <f t="shared" si="2"/>
        <v>0</v>
      </c>
    </row>
    <row r="169" spans="1:8" ht="76.5" x14ac:dyDescent="0.2">
      <c r="A169" s="101"/>
      <c r="B169" s="102"/>
      <c r="C169" s="256" t="s">
        <v>183</v>
      </c>
      <c r="D169" s="219" t="s">
        <v>184</v>
      </c>
      <c r="E169" s="220"/>
      <c r="F169" s="221"/>
      <c r="G169" s="221"/>
      <c r="H169" s="221">
        <f>SUM(H152:H168)*0.1</f>
        <v>0</v>
      </c>
    </row>
    <row r="170" spans="1:8" x14ac:dyDescent="0.2">
      <c r="A170" s="101"/>
      <c r="B170" s="102"/>
      <c r="C170" s="102"/>
      <c r="D170" s="103"/>
      <c r="E170" s="104"/>
      <c r="F170" s="105"/>
      <c r="G170" s="105"/>
      <c r="H170" s="105"/>
    </row>
    <row r="171" spans="1:8" x14ac:dyDescent="0.2">
      <c r="A171" s="101"/>
      <c r="B171" s="102"/>
      <c r="C171" s="102"/>
      <c r="D171" s="118" t="s">
        <v>185</v>
      </c>
      <c r="E171" s="174"/>
      <c r="F171" s="175"/>
      <c r="G171" s="175" t="s">
        <v>8</v>
      </c>
      <c r="H171" s="175">
        <f>SUM(H152:H170)</f>
        <v>0</v>
      </c>
    </row>
    <row r="172" spans="1:8" x14ac:dyDescent="0.2">
      <c r="A172" s="109"/>
      <c r="B172" s="110"/>
      <c r="C172" s="110"/>
      <c r="D172" s="118"/>
      <c r="E172" s="174"/>
      <c r="F172" s="175"/>
      <c r="G172" s="175"/>
      <c r="H172" s="175"/>
    </row>
    <row r="173" spans="1:8" ht="15.75" x14ac:dyDescent="0.25">
      <c r="A173" s="292" t="s">
        <v>53</v>
      </c>
      <c r="B173" s="293"/>
      <c r="C173" s="293"/>
      <c r="D173" s="294"/>
      <c r="E173" s="295"/>
      <c r="F173" s="296"/>
      <c r="G173" s="296"/>
      <c r="H173" s="296"/>
    </row>
    <row r="174" spans="1:8" x14ac:dyDescent="0.2">
      <c r="A174" s="197"/>
      <c r="B174" s="198"/>
      <c r="C174" s="198"/>
      <c r="D174" s="199"/>
      <c r="E174" s="113"/>
      <c r="F174" s="114"/>
      <c r="G174" s="114"/>
      <c r="H174" s="114"/>
    </row>
    <row r="175" spans="1:8" ht="15" x14ac:dyDescent="0.2">
      <c r="A175" s="297" t="s">
        <v>186</v>
      </c>
      <c r="B175" s="298"/>
      <c r="C175" s="298"/>
      <c r="D175" s="299"/>
      <c r="E175" s="300"/>
      <c r="F175" s="301"/>
      <c r="G175" s="301"/>
      <c r="H175" s="301"/>
    </row>
    <row r="176" spans="1:8" ht="25.5" x14ac:dyDescent="0.2">
      <c r="A176" s="302"/>
      <c r="B176" s="298"/>
      <c r="C176" s="231">
        <v>4.0999999999999996</v>
      </c>
      <c r="D176" s="248" t="s">
        <v>187</v>
      </c>
      <c r="E176" s="233" t="s">
        <v>22</v>
      </c>
      <c r="F176" s="234">
        <v>216</v>
      </c>
      <c r="G176" s="91"/>
      <c r="H176" s="234">
        <f>F176*G176</f>
        <v>0</v>
      </c>
    </row>
    <row r="177" spans="1:10" ht="38.25" x14ac:dyDescent="0.2">
      <c r="A177" s="302"/>
      <c r="B177" s="298"/>
      <c r="C177" s="231">
        <v>4.2</v>
      </c>
      <c r="D177" s="248" t="s">
        <v>188</v>
      </c>
      <c r="E177" s="233" t="s">
        <v>22</v>
      </c>
      <c r="F177" s="234">
        <v>48</v>
      </c>
      <c r="G177" s="91"/>
      <c r="H177" s="234">
        <f>F177*G177</f>
        <v>0</v>
      </c>
    </row>
    <row r="178" spans="1:10" ht="25.5" x14ac:dyDescent="0.2">
      <c r="A178" s="302"/>
      <c r="B178" s="298"/>
      <c r="C178" s="231">
        <v>4.3</v>
      </c>
      <c r="D178" s="248" t="s">
        <v>189</v>
      </c>
      <c r="E178" s="233" t="s">
        <v>71</v>
      </c>
      <c r="F178" s="234">
        <v>13</v>
      </c>
      <c r="G178" s="91"/>
      <c r="H178" s="234">
        <f>F178*G178</f>
        <v>0</v>
      </c>
      <c r="I178" s="240"/>
    </row>
    <row r="179" spans="1:10" ht="15.75" x14ac:dyDescent="0.25">
      <c r="A179" s="303" t="s">
        <v>190</v>
      </c>
      <c r="B179" s="282"/>
      <c r="C179" s="304"/>
      <c r="D179" s="305"/>
      <c r="E179" s="306"/>
      <c r="F179" s="307"/>
      <c r="G179" s="221" t="s">
        <v>20</v>
      </c>
      <c r="H179" s="307"/>
      <c r="I179" s="240"/>
    </row>
    <row r="180" spans="1:10" x14ac:dyDescent="0.2">
      <c r="A180" s="101"/>
      <c r="B180" s="102"/>
      <c r="C180" s="218">
        <v>4.4000000000000004</v>
      </c>
      <c r="D180" s="219" t="s">
        <v>191</v>
      </c>
      <c r="E180" s="220" t="s">
        <v>71</v>
      </c>
      <c r="F180" s="221">
        <v>4</v>
      </c>
      <c r="G180" s="91"/>
      <c r="H180" s="221">
        <f t="shared" ref="H180:H187" si="3">F180*G180</f>
        <v>0</v>
      </c>
      <c r="I180" s="240"/>
    </row>
    <row r="181" spans="1:10" x14ac:dyDescent="0.2">
      <c r="A181" s="101"/>
      <c r="B181" s="102"/>
      <c r="C181" s="218">
        <v>4.5</v>
      </c>
      <c r="D181" s="219" t="s">
        <v>192</v>
      </c>
      <c r="E181" s="220" t="s">
        <v>71</v>
      </c>
      <c r="F181" s="221">
        <v>2</v>
      </c>
      <c r="G181" s="91"/>
      <c r="H181" s="221">
        <f t="shared" si="3"/>
        <v>0</v>
      </c>
      <c r="I181" s="240"/>
    </row>
    <row r="182" spans="1:10" s="200" customFormat="1" x14ac:dyDescent="0.2">
      <c r="A182" s="101"/>
      <c r="B182" s="102"/>
      <c r="C182" s="218">
        <v>4.5999999999999996</v>
      </c>
      <c r="D182" s="219" t="s">
        <v>193</v>
      </c>
      <c r="E182" s="220" t="s">
        <v>71</v>
      </c>
      <c r="F182" s="221">
        <v>1</v>
      </c>
      <c r="G182" s="91"/>
      <c r="H182" s="221">
        <f t="shared" si="3"/>
        <v>0</v>
      </c>
    </row>
    <row r="183" spans="1:10" s="200" customFormat="1" x14ac:dyDescent="0.2">
      <c r="A183" s="101"/>
      <c r="B183" s="102"/>
      <c r="C183" s="218">
        <v>4.7</v>
      </c>
      <c r="D183" s="219" t="s">
        <v>194</v>
      </c>
      <c r="E183" s="220" t="s">
        <v>71</v>
      </c>
      <c r="F183" s="221">
        <v>1</v>
      </c>
      <c r="G183" s="91"/>
      <c r="H183" s="221">
        <f t="shared" si="3"/>
        <v>0</v>
      </c>
      <c r="J183" s="308"/>
    </row>
    <row r="184" spans="1:10" s="200" customFormat="1" x14ac:dyDescent="0.2">
      <c r="A184" s="101"/>
      <c r="B184" s="102"/>
      <c r="C184" s="218" t="s">
        <v>195</v>
      </c>
      <c r="D184" s="219" t="s">
        <v>196</v>
      </c>
      <c r="E184" s="220" t="s">
        <v>71</v>
      </c>
      <c r="F184" s="221">
        <v>2</v>
      </c>
      <c r="G184" s="91"/>
      <c r="H184" s="221">
        <f>F184*G184</f>
        <v>0</v>
      </c>
      <c r="J184" s="308"/>
    </row>
    <row r="185" spans="1:10" x14ac:dyDescent="0.2">
      <c r="A185" s="101"/>
      <c r="B185" s="102"/>
      <c r="C185" s="218" t="s">
        <v>197</v>
      </c>
      <c r="D185" s="219" t="s">
        <v>198</v>
      </c>
      <c r="E185" s="220" t="s">
        <v>71</v>
      </c>
      <c r="F185" s="221">
        <v>4</v>
      </c>
      <c r="G185" s="91"/>
      <c r="H185" s="221">
        <f t="shared" si="3"/>
        <v>0</v>
      </c>
    </row>
    <row r="186" spans="1:10" ht="25.5" x14ac:dyDescent="0.2">
      <c r="A186" s="101"/>
      <c r="B186" s="102"/>
      <c r="C186" s="218" t="s">
        <v>199</v>
      </c>
      <c r="D186" s="219" t="s">
        <v>200</v>
      </c>
      <c r="E186" s="220" t="s">
        <v>71</v>
      </c>
      <c r="F186" s="221">
        <v>3</v>
      </c>
      <c r="G186" s="91"/>
      <c r="H186" s="221">
        <f t="shared" si="3"/>
        <v>0</v>
      </c>
    </row>
    <row r="187" spans="1:10" x14ac:dyDescent="0.2">
      <c r="A187" s="101"/>
      <c r="B187" s="102"/>
      <c r="C187" s="218" t="s">
        <v>201</v>
      </c>
      <c r="D187" s="219" t="s">
        <v>202</v>
      </c>
      <c r="E187" s="220" t="s">
        <v>71</v>
      </c>
      <c r="F187" s="221">
        <v>3</v>
      </c>
      <c r="G187" s="91"/>
      <c r="H187" s="221">
        <f t="shared" si="3"/>
        <v>0</v>
      </c>
    </row>
    <row r="188" spans="1:10" ht="25.5" x14ac:dyDescent="0.2">
      <c r="A188" s="101"/>
      <c r="B188" s="102"/>
      <c r="C188" s="231"/>
      <c r="D188" s="309" t="s">
        <v>203</v>
      </c>
      <c r="E188" s="220"/>
      <c r="F188" s="221"/>
      <c r="G188" s="234" t="s">
        <v>20</v>
      </c>
      <c r="H188" s="221"/>
    </row>
    <row r="189" spans="1:10" ht="25.5" x14ac:dyDescent="0.2">
      <c r="A189" s="101"/>
      <c r="B189" s="102"/>
      <c r="C189" s="218" t="s">
        <v>204</v>
      </c>
      <c r="D189" s="310" t="s">
        <v>205</v>
      </c>
      <c r="E189" s="220" t="s">
        <v>71</v>
      </c>
      <c r="F189" s="221">
        <v>3</v>
      </c>
      <c r="G189" s="91"/>
      <c r="H189" s="221">
        <f>F189*G189</f>
        <v>0</v>
      </c>
    </row>
    <row r="190" spans="1:10" ht="25.5" x14ac:dyDescent="0.2">
      <c r="A190" s="101"/>
      <c r="B190" s="102"/>
      <c r="C190" s="218" t="s">
        <v>206</v>
      </c>
      <c r="D190" s="311" t="s">
        <v>207</v>
      </c>
      <c r="E190" s="220" t="s">
        <v>71</v>
      </c>
      <c r="F190" s="221">
        <v>4</v>
      </c>
      <c r="G190" s="91"/>
      <c r="H190" s="221">
        <f>F190*G190</f>
        <v>0</v>
      </c>
    </row>
    <row r="191" spans="1:10" ht="25.5" x14ac:dyDescent="0.2">
      <c r="A191" s="101"/>
      <c r="B191" s="102"/>
      <c r="C191" s="218" t="s">
        <v>208</v>
      </c>
      <c r="D191" s="311" t="s">
        <v>209</v>
      </c>
      <c r="E191" s="220" t="s">
        <v>71</v>
      </c>
      <c r="F191" s="221">
        <v>2</v>
      </c>
      <c r="G191" s="91"/>
      <c r="H191" s="221">
        <f>F191*G191</f>
        <v>0</v>
      </c>
    </row>
    <row r="192" spans="1:10" ht="25.5" x14ac:dyDescent="0.2">
      <c r="A192" s="101"/>
      <c r="B192" s="102"/>
      <c r="C192" s="218" t="s">
        <v>210</v>
      </c>
      <c r="D192" s="311" t="s">
        <v>211</v>
      </c>
      <c r="E192" s="220" t="s">
        <v>71</v>
      </c>
      <c r="F192" s="221">
        <v>4</v>
      </c>
      <c r="G192" s="91"/>
      <c r="H192" s="221">
        <f>F192*G192</f>
        <v>0</v>
      </c>
    </row>
    <row r="193" spans="1:9" x14ac:dyDescent="0.2">
      <c r="A193" s="101"/>
      <c r="B193" s="102"/>
      <c r="C193" s="218" t="s">
        <v>212</v>
      </c>
      <c r="D193" s="311" t="s">
        <v>213</v>
      </c>
      <c r="E193" s="220" t="s">
        <v>71</v>
      </c>
      <c r="F193" s="221">
        <v>1</v>
      </c>
      <c r="G193" s="91"/>
      <c r="H193" s="221">
        <f>F193*G193</f>
        <v>0</v>
      </c>
    </row>
    <row r="194" spans="1:9" ht="15.75" x14ac:dyDescent="0.25">
      <c r="A194" s="303" t="s">
        <v>214</v>
      </c>
      <c r="B194" s="282"/>
      <c r="C194" s="304"/>
      <c r="D194" s="305"/>
      <c r="E194" s="306"/>
      <c r="F194" s="307"/>
      <c r="G194" s="221" t="s">
        <v>20</v>
      </c>
      <c r="H194" s="307"/>
    </row>
    <row r="195" spans="1:9" ht="52.5" customHeight="1" x14ac:dyDescent="0.2">
      <c r="A195" s="101"/>
      <c r="B195" s="102"/>
      <c r="C195" s="312" t="s">
        <v>215</v>
      </c>
      <c r="D195" s="313" t="s">
        <v>216</v>
      </c>
      <c r="E195" s="220" t="s">
        <v>71</v>
      </c>
      <c r="F195" s="221">
        <v>3</v>
      </c>
      <c r="G195" s="91">
        <v>0</v>
      </c>
      <c r="H195" s="221">
        <f>F195*G195</f>
        <v>0</v>
      </c>
    </row>
    <row r="196" spans="1:9" ht="51" x14ac:dyDescent="0.2">
      <c r="A196" s="101"/>
      <c r="B196" s="102"/>
      <c r="C196" s="312" t="s">
        <v>217</v>
      </c>
      <c r="D196" s="313" t="s">
        <v>218</v>
      </c>
      <c r="E196" s="220" t="s">
        <v>71</v>
      </c>
      <c r="F196" s="221">
        <v>3</v>
      </c>
      <c r="G196" s="91"/>
      <c r="H196" s="221">
        <f>F196*G196</f>
        <v>0</v>
      </c>
    </row>
    <row r="197" spans="1:9" ht="45.75" customHeight="1" x14ac:dyDescent="0.2">
      <c r="A197" s="101"/>
      <c r="B197" s="102"/>
      <c r="C197" s="312" t="s">
        <v>219</v>
      </c>
      <c r="D197" s="314" t="s">
        <v>220</v>
      </c>
      <c r="E197" s="315" t="s">
        <v>71</v>
      </c>
      <c r="F197" s="316">
        <v>2</v>
      </c>
      <c r="G197" s="90"/>
      <c r="H197" s="221">
        <f>F197*G197</f>
        <v>0</v>
      </c>
      <c r="I197" s="317"/>
    </row>
    <row r="198" spans="1:9" ht="89.25" x14ac:dyDescent="0.2">
      <c r="A198" s="101"/>
      <c r="B198" s="102"/>
      <c r="C198" s="312" t="s">
        <v>221</v>
      </c>
      <c r="D198" s="318" t="s">
        <v>222</v>
      </c>
      <c r="E198" s="315" t="s">
        <v>71</v>
      </c>
      <c r="F198" s="316">
        <v>1</v>
      </c>
      <c r="G198" s="90"/>
      <c r="H198" s="221">
        <f>F198*G198</f>
        <v>0</v>
      </c>
      <c r="I198" s="317"/>
    </row>
    <row r="199" spans="1:9" ht="95.25" customHeight="1" x14ac:dyDescent="0.2">
      <c r="A199" s="319"/>
      <c r="B199" s="102"/>
      <c r="C199" s="312"/>
      <c r="D199" s="320" t="s">
        <v>223</v>
      </c>
      <c r="E199" s="315"/>
      <c r="F199" s="316"/>
      <c r="G199" s="316"/>
      <c r="H199" s="221"/>
      <c r="I199" s="317"/>
    </row>
    <row r="200" spans="1:9" ht="8.25" customHeight="1" x14ac:dyDescent="0.2">
      <c r="A200" s="319"/>
      <c r="B200" s="102"/>
      <c r="C200" s="312"/>
      <c r="D200" s="320"/>
      <c r="E200" s="315"/>
      <c r="F200" s="316"/>
      <c r="G200" s="316"/>
      <c r="H200" s="221"/>
      <c r="I200" s="317"/>
    </row>
    <row r="201" spans="1:9" ht="16.5" customHeight="1" x14ac:dyDescent="0.2">
      <c r="A201" s="303" t="s">
        <v>224</v>
      </c>
      <c r="B201" s="102"/>
      <c r="C201" s="312"/>
      <c r="D201" s="321"/>
      <c r="E201" s="315"/>
      <c r="F201" s="316"/>
      <c r="G201" s="316"/>
      <c r="H201" s="221"/>
      <c r="I201" s="317"/>
    </row>
    <row r="202" spans="1:9" ht="80.25" customHeight="1" x14ac:dyDescent="0.2">
      <c r="A202" s="319"/>
      <c r="B202" s="102"/>
      <c r="C202" s="312" t="s">
        <v>225</v>
      </c>
      <c r="D202" s="259" t="s">
        <v>226</v>
      </c>
      <c r="E202" s="315" t="s">
        <v>71</v>
      </c>
      <c r="F202" s="316">
        <v>3</v>
      </c>
      <c r="G202" s="90"/>
      <c r="H202" s="221">
        <f>F202*G202</f>
        <v>0</v>
      </c>
      <c r="I202" s="317"/>
    </row>
    <row r="203" spans="1:9" ht="38.25" x14ac:dyDescent="0.2">
      <c r="A203" s="101"/>
      <c r="B203" s="102"/>
      <c r="C203" s="256" t="s">
        <v>227</v>
      </c>
      <c r="D203" s="322" t="s">
        <v>481</v>
      </c>
      <c r="E203" s="220" t="s">
        <v>71</v>
      </c>
      <c r="F203" s="221">
        <v>1</v>
      </c>
      <c r="G203" s="221"/>
      <c r="H203" s="221">
        <f>SUM(H176:H202)*0.1</f>
        <v>0</v>
      </c>
    </row>
    <row r="204" spans="1:9" ht="76.5" x14ac:dyDescent="0.2">
      <c r="A204" s="101"/>
      <c r="B204" s="102"/>
      <c r="C204" s="256" t="s">
        <v>228</v>
      </c>
      <c r="D204" s="322" t="s">
        <v>229</v>
      </c>
      <c r="E204" s="220" t="s">
        <v>71</v>
      </c>
      <c r="F204" s="221">
        <v>1</v>
      </c>
      <c r="G204" s="221"/>
      <c r="H204" s="221">
        <f>SUM(H176:H202)*0.1</f>
        <v>0</v>
      </c>
    </row>
    <row r="205" spans="1:9" ht="7.5" customHeight="1" x14ac:dyDescent="0.2">
      <c r="A205" s="101"/>
      <c r="B205" s="102"/>
      <c r="C205" s="323"/>
      <c r="D205" s="103"/>
      <c r="E205" s="104"/>
      <c r="F205" s="105"/>
      <c r="G205" s="105"/>
      <c r="H205" s="105"/>
    </row>
    <row r="206" spans="1:9" s="200" customFormat="1" ht="25.5" x14ac:dyDescent="0.2">
      <c r="A206" s="101"/>
      <c r="B206" s="110"/>
      <c r="C206" s="324"/>
      <c r="D206" s="118" t="s">
        <v>230</v>
      </c>
      <c r="E206" s="174"/>
      <c r="F206" s="175"/>
      <c r="G206" s="175" t="s">
        <v>8</v>
      </c>
      <c r="H206" s="175">
        <f>SUM(H176:H205)</f>
        <v>0</v>
      </c>
    </row>
    <row r="207" spans="1:9" x14ac:dyDescent="0.2">
      <c r="A207" s="109"/>
      <c r="B207" s="110"/>
      <c r="C207" s="324"/>
      <c r="D207" s="118"/>
      <c r="E207" s="174"/>
      <c r="F207" s="175"/>
      <c r="G207" s="175"/>
      <c r="H207" s="175"/>
    </row>
    <row r="208" spans="1:9" x14ac:dyDescent="0.2">
      <c r="A208" s="109"/>
      <c r="B208" s="110"/>
      <c r="C208" s="324"/>
      <c r="D208" s="118"/>
      <c r="E208" s="174"/>
      <c r="F208" s="175"/>
      <c r="G208" s="175"/>
      <c r="H208" s="175"/>
    </row>
    <row r="209" spans="1:8" ht="20.25" x14ac:dyDescent="0.3">
      <c r="A209" s="122"/>
      <c r="B209" s="123"/>
      <c r="C209" s="123"/>
      <c r="D209" s="124"/>
      <c r="E209" s="125"/>
      <c r="F209" s="126"/>
      <c r="G209" s="126"/>
      <c r="H209" s="126"/>
    </row>
    <row r="210" spans="1:8" x14ac:dyDescent="0.2">
      <c r="A210" s="127"/>
      <c r="B210" s="128"/>
      <c r="C210" s="128"/>
      <c r="D210" s="129"/>
      <c r="E210" s="130"/>
      <c r="F210" s="131"/>
      <c r="G210" s="131"/>
      <c r="H210" s="131"/>
    </row>
    <row r="211" spans="1:8" x14ac:dyDescent="0.2">
      <c r="A211" s="101"/>
      <c r="B211" s="102"/>
      <c r="C211" s="102"/>
      <c r="D211" s="103"/>
      <c r="E211" s="104"/>
      <c r="F211" s="105"/>
      <c r="G211" s="105"/>
      <c r="H211" s="105"/>
    </row>
    <row r="212" spans="1:8" x14ac:dyDescent="0.2">
      <c r="A212" s="101"/>
      <c r="B212" s="102"/>
      <c r="C212" s="102"/>
      <c r="D212" s="103"/>
      <c r="E212" s="104"/>
      <c r="F212" s="105"/>
      <c r="G212" s="105"/>
      <c r="H212" s="105"/>
    </row>
    <row r="213" spans="1:8" x14ac:dyDescent="0.2">
      <c r="A213" s="101"/>
      <c r="B213" s="102"/>
      <c r="C213" s="102"/>
      <c r="D213" s="103"/>
      <c r="E213" s="104"/>
      <c r="F213" s="105"/>
      <c r="G213" s="105"/>
      <c r="H213" s="105"/>
    </row>
    <row r="214" spans="1:8" x14ac:dyDescent="0.2">
      <c r="A214" s="101"/>
      <c r="B214" s="102"/>
      <c r="C214" s="102"/>
      <c r="D214" s="103"/>
      <c r="E214" s="104"/>
      <c r="F214" s="105"/>
      <c r="G214" s="105"/>
      <c r="H214" s="105"/>
    </row>
    <row r="215" spans="1:8" x14ac:dyDescent="0.2">
      <c r="A215" s="101"/>
      <c r="B215" s="102"/>
      <c r="C215" s="102"/>
      <c r="D215" s="103"/>
      <c r="E215" s="104"/>
      <c r="F215" s="105"/>
      <c r="G215" s="105"/>
      <c r="H215" s="105"/>
    </row>
    <row r="216" spans="1:8" s="325" customFormat="1" x14ac:dyDescent="0.2">
      <c r="A216" s="101"/>
      <c r="B216" s="102"/>
      <c r="C216" s="102"/>
      <c r="D216" s="103"/>
      <c r="E216" s="104"/>
      <c r="F216" s="105"/>
      <c r="G216" s="105"/>
      <c r="H216" s="105"/>
    </row>
    <row r="217" spans="1:8" s="200" customFormat="1" x14ac:dyDescent="0.2">
      <c r="A217" s="101"/>
      <c r="B217" s="102"/>
      <c r="C217" s="102"/>
      <c r="D217" s="103"/>
      <c r="E217" s="104"/>
      <c r="F217" s="105"/>
      <c r="G217" s="105"/>
      <c r="H217" s="105"/>
    </row>
    <row r="218" spans="1:8" s="200" customFormat="1" x14ac:dyDescent="0.2">
      <c r="A218" s="101"/>
      <c r="B218" s="102"/>
      <c r="C218" s="102"/>
      <c r="D218" s="103"/>
      <c r="E218" s="104"/>
      <c r="F218" s="105"/>
      <c r="G218" s="105"/>
      <c r="H218" s="105"/>
    </row>
    <row r="219" spans="1:8" s="200" customFormat="1" x14ac:dyDescent="0.2">
      <c r="A219" s="101"/>
      <c r="B219" s="102"/>
      <c r="C219" s="102"/>
      <c r="D219" s="103"/>
      <c r="E219" s="104"/>
      <c r="F219" s="105"/>
      <c r="G219" s="105"/>
      <c r="H219" s="105"/>
    </row>
    <row r="220" spans="1:8" x14ac:dyDescent="0.2">
      <c r="A220" s="101"/>
      <c r="B220" s="102"/>
      <c r="C220" s="102"/>
      <c r="D220" s="103"/>
      <c r="E220" s="104"/>
      <c r="F220" s="105"/>
      <c r="G220" s="105"/>
      <c r="H220" s="105"/>
    </row>
    <row r="221" spans="1:8" x14ac:dyDescent="0.2">
      <c r="A221" s="101"/>
      <c r="B221" s="102"/>
      <c r="C221" s="102"/>
      <c r="D221" s="103"/>
      <c r="E221" s="104"/>
      <c r="F221" s="105"/>
      <c r="G221" s="105"/>
      <c r="H221" s="105"/>
    </row>
    <row r="222" spans="1:8" x14ac:dyDescent="0.2">
      <c r="A222" s="101"/>
      <c r="B222" s="102"/>
      <c r="C222" s="102"/>
      <c r="D222" s="103"/>
      <c r="E222" s="104"/>
      <c r="F222" s="105"/>
      <c r="G222" s="105"/>
      <c r="H222" s="105"/>
    </row>
  </sheetData>
  <sheetProtection algorithmName="SHA-512" hashValue="6PxY112LbeeCaMB2jTaMKjmndrRfgHHDQKiz5DPJrJyZEEcvvuskxsGJ9LetNhFkAo+AnP5gadnSvA+GBrJyZA==" saltValue="wOJWIyj+6aiBUW1dAtdx6Q==" spinCount="100000" sheet="1" objects="1" scenarios="1"/>
  <pageMargins left="1.25" right="0.75" top="1" bottom="1" header="0.5" footer="0.5"/>
  <pageSetup paperSize="9" scale="93" orientation="portrait" horizontalDpi="1200" verticalDpi="1200" r:id="rId1"/>
  <headerFooter alignWithMargins="0">
    <oddFooter>&amp;R&amp;"Arial CE,Italic"&amp;8&amp;P
&amp;F</oddFooter>
  </headerFooter>
  <rowBreaks count="6" manualBreakCount="6">
    <brk id="45" max="16383" man="1"/>
    <brk id="88" max="16383" man="1"/>
    <brk id="109" max="16383" man="1"/>
    <brk id="148" max="16383" man="1"/>
    <brk id="171" max="16383" man="1"/>
    <brk id="2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0"/>
  <sheetViews>
    <sheetView topLeftCell="A4" zoomScaleNormal="100" zoomScaleSheetLayoutView="100" workbookViewId="0">
      <selection activeCell="E32" sqref="E32"/>
    </sheetView>
  </sheetViews>
  <sheetFormatPr defaultColWidth="9.140625" defaultRowHeight="12.75" outlineLevelRow="1" outlineLevelCol="1" x14ac:dyDescent="0.2"/>
  <cols>
    <col min="1" max="1" width="8.85546875" style="95" customWidth="1"/>
    <col min="2" max="2" width="9.140625" style="96" hidden="1" customWidth="1" outlineLevel="1"/>
    <col min="3" max="3" width="7.7109375" style="96" customWidth="1" collapsed="1"/>
    <col min="4" max="4" width="32" style="97" customWidth="1"/>
    <col min="5" max="6" width="9.7109375" style="98" customWidth="1"/>
    <col min="7" max="7" width="9.7109375" style="99" customWidth="1"/>
    <col min="8" max="8" width="10.7109375" style="99" customWidth="1"/>
    <col min="9" max="16384" width="9.140625" style="100"/>
  </cols>
  <sheetData>
    <row r="3" spans="1:8" x14ac:dyDescent="0.2">
      <c r="A3" s="101"/>
      <c r="B3" s="102"/>
      <c r="C3" s="107"/>
      <c r="D3" s="103"/>
      <c r="E3" s="104"/>
      <c r="F3" s="104"/>
      <c r="G3" s="105"/>
      <c r="H3" s="105"/>
    </row>
    <row r="4" spans="1:8" x14ac:dyDescent="0.2">
      <c r="A4" s="101"/>
      <c r="B4" s="102"/>
      <c r="C4" s="107"/>
      <c r="D4" s="103"/>
      <c r="E4" s="104"/>
      <c r="F4" s="104"/>
      <c r="G4" s="105"/>
      <c r="H4" s="105"/>
    </row>
    <row r="5" spans="1:8" ht="54" x14ac:dyDescent="0.2">
      <c r="A5" s="197"/>
      <c r="B5" s="198"/>
      <c r="C5" s="111"/>
      <c r="D5" s="112" t="s">
        <v>30</v>
      </c>
      <c r="E5" s="113"/>
      <c r="F5" s="113"/>
      <c r="G5" s="114"/>
      <c r="H5" s="301"/>
    </row>
    <row r="6" spans="1:8" x14ac:dyDescent="0.2">
      <c r="A6" s="101"/>
      <c r="B6" s="102"/>
      <c r="C6" s="115"/>
      <c r="D6" s="116"/>
      <c r="E6" s="104"/>
      <c r="F6" s="104"/>
      <c r="G6" s="105"/>
      <c r="H6" s="175"/>
    </row>
    <row r="7" spans="1:8" x14ac:dyDescent="0.2">
      <c r="A7" s="101"/>
      <c r="B7" s="102"/>
      <c r="C7" s="107"/>
      <c r="D7" s="103"/>
      <c r="E7" s="104"/>
      <c r="F7" s="104"/>
      <c r="G7" s="105"/>
      <c r="H7" s="105"/>
    </row>
    <row r="8" spans="1:8" s="117" customFormat="1" ht="38.25" x14ac:dyDescent="0.25">
      <c r="A8" s="109" t="s">
        <v>31</v>
      </c>
      <c r="B8" s="102"/>
      <c r="C8" s="107"/>
      <c r="D8" s="118" t="s">
        <v>32</v>
      </c>
      <c r="E8" s="104"/>
      <c r="F8" s="104"/>
      <c r="G8" s="105"/>
      <c r="H8" s="105"/>
    </row>
    <row r="9" spans="1:8" x14ac:dyDescent="0.2">
      <c r="A9" s="101"/>
      <c r="B9" s="102"/>
      <c r="C9" s="107"/>
      <c r="D9" s="103" t="s">
        <v>20</v>
      </c>
      <c r="E9" s="104"/>
      <c r="F9" s="104"/>
      <c r="G9" s="105"/>
      <c r="H9" s="105"/>
    </row>
    <row r="10" spans="1:8" x14ac:dyDescent="0.2">
      <c r="A10" s="101"/>
      <c r="B10" s="102"/>
      <c r="C10" s="107"/>
      <c r="D10" s="118" t="s">
        <v>33</v>
      </c>
      <c r="E10" s="104"/>
      <c r="F10" s="104"/>
      <c r="G10" s="105"/>
      <c r="H10" s="105"/>
    </row>
    <row r="11" spans="1:8" x14ac:dyDescent="0.2">
      <c r="A11" s="109" t="s">
        <v>0</v>
      </c>
      <c r="B11" s="102"/>
      <c r="C11" s="107"/>
      <c r="D11" s="103" t="s">
        <v>231</v>
      </c>
      <c r="E11" s="104"/>
      <c r="F11" s="104"/>
      <c r="G11" s="105"/>
      <c r="H11" s="105"/>
    </row>
    <row r="12" spans="1:8" x14ac:dyDescent="0.2">
      <c r="A12" s="101"/>
      <c r="B12" s="102"/>
      <c r="C12" s="107"/>
      <c r="D12" s="118" t="s">
        <v>20</v>
      </c>
      <c r="E12" s="104"/>
      <c r="F12" s="104"/>
      <c r="G12" s="105"/>
      <c r="H12" s="105"/>
    </row>
    <row r="13" spans="1:8" x14ac:dyDescent="0.2">
      <c r="A13" s="101"/>
      <c r="B13" s="102"/>
      <c r="C13" s="107"/>
      <c r="D13" s="103"/>
      <c r="E13" s="104"/>
      <c r="F13" s="104"/>
      <c r="G13" s="105"/>
      <c r="H13" s="105"/>
    </row>
    <row r="14" spans="1:8" ht="25.5" x14ac:dyDescent="0.2">
      <c r="A14" s="109" t="s">
        <v>2</v>
      </c>
      <c r="B14" s="102"/>
      <c r="C14" s="107"/>
      <c r="D14" s="103" t="s">
        <v>3</v>
      </c>
      <c r="E14" s="104"/>
      <c r="F14" s="104"/>
      <c r="G14" s="105"/>
      <c r="H14" s="105"/>
    </row>
    <row r="15" spans="1:8" ht="17.25" customHeight="1" x14ac:dyDescent="0.2">
      <c r="A15" s="101"/>
      <c r="B15" s="102"/>
      <c r="C15" s="107"/>
      <c r="D15" s="103" t="s">
        <v>35</v>
      </c>
      <c r="E15" s="104"/>
      <c r="F15" s="104"/>
      <c r="G15" s="105"/>
      <c r="H15" s="105"/>
    </row>
    <row r="16" spans="1:8" x14ac:dyDescent="0.2">
      <c r="A16" s="101"/>
      <c r="B16" s="102"/>
      <c r="C16" s="107"/>
      <c r="D16" s="103" t="s">
        <v>36</v>
      </c>
      <c r="E16" s="104"/>
      <c r="F16" s="104"/>
      <c r="G16" s="105"/>
      <c r="H16" s="105"/>
    </row>
    <row r="17" spans="1:8" x14ac:dyDescent="0.2">
      <c r="A17" s="101"/>
      <c r="B17" s="102"/>
      <c r="C17" s="107"/>
      <c r="D17" s="103" t="s">
        <v>20</v>
      </c>
      <c r="E17" s="104"/>
      <c r="F17" s="104"/>
      <c r="G17" s="105"/>
      <c r="H17" s="105"/>
    </row>
    <row r="18" spans="1:8" x14ac:dyDescent="0.2">
      <c r="A18" s="109" t="s">
        <v>20</v>
      </c>
      <c r="B18" s="102"/>
      <c r="C18" s="107"/>
      <c r="D18" s="119" t="s">
        <v>20</v>
      </c>
      <c r="E18" s="104"/>
      <c r="F18" s="104"/>
      <c r="G18" s="105"/>
      <c r="H18" s="105"/>
    </row>
    <row r="19" spans="1:8" x14ac:dyDescent="0.2">
      <c r="A19" s="109" t="s">
        <v>37</v>
      </c>
      <c r="B19" s="102"/>
      <c r="C19" s="107"/>
      <c r="D19" s="119" t="s">
        <v>38</v>
      </c>
      <c r="E19" s="104"/>
      <c r="F19" s="104"/>
      <c r="G19" s="105"/>
      <c r="H19" s="105"/>
    </row>
    <row r="20" spans="1:8" x14ac:dyDescent="0.2">
      <c r="A20" s="101"/>
      <c r="B20" s="102"/>
      <c r="C20" s="107"/>
      <c r="D20" s="103"/>
      <c r="E20" s="104"/>
      <c r="F20" s="104"/>
      <c r="G20" s="105"/>
      <c r="H20" s="105"/>
    </row>
    <row r="21" spans="1:8" x14ac:dyDescent="0.2">
      <c r="A21" s="101"/>
      <c r="B21" s="102"/>
      <c r="C21" s="107"/>
      <c r="D21" s="103"/>
      <c r="E21" s="104"/>
      <c r="F21" s="104"/>
      <c r="G21" s="105"/>
      <c r="H21" s="105"/>
    </row>
    <row r="22" spans="1:8" x14ac:dyDescent="0.2">
      <c r="A22" s="109" t="s">
        <v>39</v>
      </c>
      <c r="B22" s="102"/>
      <c r="C22" s="107"/>
      <c r="D22" s="121" t="s">
        <v>40</v>
      </c>
      <c r="E22" s="104"/>
      <c r="F22" s="104"/>
      <c r="G22" s="105"/>
      <c r="H22" s="105"/>
    </row>
    <row r="23" spans="1:8" x14ac:dyDescent="0.2">
      <c r="A23" s="101"/>
      <c r="B23" s="102"/>
      <c r="C23" s="107"/>
      <c r="D23" s="103"/>
      <c r="E23" s="104"/>
      <c r="F23" s="104"/>
      <c r="G23" s="105"/>
      <c r="H23" s="105"/>
    </row>
    <row r="24" spans="1:8" s="190" customFormat="1" x14ac:dyDescent="0.2">
      <c r="A24" s="327"/>
      <c r="B24" s="186"/>
      <c r="C24" s="328"/>
      <c r="D24" s="329"/>
      <c r="E24" s="188"/>
      <c r="F24" s="188"/>
      <c r="G24" s="189"/>
      <c r="H24" s="189"/>
    </row>
    <row r="25" spans="1:8" s="196" customFormat="1" ht="19.5" x14ac:dyDescent="0.35">
      <c r="A25" s="191" t="s">
        <v>232</v>
      </c>
      <c r="B25" s="192"/>
      <c r="C25" s="192"/>
      <c r="D25" s="193"/>
      <c r="E25" s="194"/>
      <c r="F25" s="194"/>
      <c r="G25" s="195"/>
      <c r="H25" s="195"/>
    </row>
    <row r="26" spans="1:8" s="330" customFormat="1" ht="13.5" x14ac:dyDescent="0.25">
      <c r="A26" s="127" t="s">
        <v>20</v>
      </c>
      <c r="B26" s="128"/>
      <c r="C26" s="128"/>
      <c r="D26" s="103" t="s">
        <v>233</v>
      </c>
      <c r="E26" s="130"/>
      <c r="F26" s="130"/>
      <c r="G26" s="131"/>
      <c r="H26" s="131"/>
    </row>
    <row r="27" spans="1:8" x14ac:dyDescent="0.2">
      <c r="A27" s="101"/>
      <c r="B27" s="102"/>
      <c r="C27" s="102"/>
      <c r="D27" s="118" t="s">
        <v>234</v>
      </c>
      <c r="E27" s="104"/>
      <c r="F27" s="104"/>
      <c r="G27" s="105"/>
      <c r="H27" s="105"/>
    </row>
    <row r="28" spans="1:8" x14ac:dyDescent="0.2">
      <c r="A28" s="101"/>
      <c r="B28" s="102"/>
      <c r="C28" s="102"/>
      <c r="D28" s="103" t="s">
        <v>20</v>
      </c>
      <c r="E28" s="104"/>
      <c r="F28" s="104"/>
      <c r="G28" s="105"/>
      <c r="H28" s="105"/>
    </row>
    <row r="29" spans="1:8" x14ac:dyDescent="0.2">
      <c r="A29" s="101"/>
      <c r="B29" s="102"/>
      <c r="C29" s="102"/>
      <c r="D29" s="157" t="s">
        <v>20</v>
      </c>
      <c r="E29" s="104"/>
      <c r="F29" s="104"/>
      <c r="G29" s="105"/>
      <c r="H29" s="105"/>
    </row>
    <row r="30" spans="1:8" s="200" customFormat="1" x14ac:dyDescent="0.2">
      <c r="A30" s="109" t="s">
        <v>235</v>
      </c>
      <c r="B30" s="110"/>
      <c r="C30" s="110"/>
      <c r="D30" s="118"/>
      <c r="E30" s="174"/>
      <c r="F30" s="174"/>
      <c r="G30" s="331" t="s">
        <v>44</v>
      </c>
      <c r="H30" s="175">
        <f>SU_ZEMDELA</f>
        <v>0</v>
      </c>
    </row>
    <row r="31" spans="1:8" x14ac:dyDescent="0.2">
      <c r="A31" s="101"/>
      <c r="B31" s="102"/>
      <c r="C31" s="102"/>
      <c r="D31" s="103"/>
      <c r="E31" s="104"/>
      <c r="F31" s="104"/>
      <c r="G31" s="105"/>
      <c r="H31" s="105"/>
    </row>
    <row r="32" spans="1:8" x14ac:dyDescent="0.2">
      <c r="A32" s="101"/>
      <c r="B32" s="102"/>
      <c r="C32" s="102"/>
      <c r="D32" s="103"/>
      <c r="E32" s="104"/>
      <c r="F32" s="104"/>
      <c r="G32" s="105"/>
      <c r="H32" s="104"/>
    </row>
    <row r="33" spans="1:8" s="200" customFormat="1" x14ac:dyDescent="0.2">
      <c r="A33" s="109" t="s">
        <v>236</v>
      </c>
      <c r="B33" s="110"/>
      <c r="C33" s="110"/>
      <c r="D33" s="118"/>
      <c r="E33" s="174"/>
      <c r="F33" s="174"/>
      <c r="G33" s="331" t="s">
        <v>44</v>
      </c>
      <c r="H33" s="175">
        <f>SU_MONTDELA</f>
        <v>0</v>
      </c>
    </row>
    <row r="34" spans="1:8" x14ac:dyDescent="0.2">
      <c r="A34" s="101"/>
      <c r="B34" s="102"/>
      <c r="C34" s="102"/>
      <c r="D34" s="103"/>
      <c r="E34" s="104"/>
      <c r="F34" s="104"/>
      <c r="G34" s="105"/>
      <c r="H34" s="105"/>
    </row>
    <row r="35" spans="1:8" x14ac:dyDescent="0.2">
      <c r="A35" s="101"/>
      <c r="B35" s="102"/>
      <c r="C35" s="102"/>
      <c r="D35" s="103"/>
      <c r="E35" s="104"/>
      <c r="F35" s="104"/>
      <c r="G35" s="105"/>
      <c r="H35" s="104"/>
    </row>
    <row r="36" spans="1:8" s="200" customFormat="1" x14ac:dyDescent="0.2">
      <c r="A36" s="109" t="s">
        <v>237</v>
      </c>
      <c r="B36" s="110"/>
      <c r="C36" s="110"/>
      <c r="D36" s="118"/>
      <c r="E36" s="174"/>
      <c r="F36" s="174"/>
      <c r="G36" s="331" t="s">
        <v>44</v>
      </c>
      <c r="H36" s="175">
        <f>SU_NABAVAMAT</f>
        <v>0</v>
      </c>
    </row>
    <row r="37" spans="1:8" x14ac:dyDescent="0.2">
      <c r="A37" s="101"/>
      <c r="B37" s="102"/>
      <c r="C37" s="102"/>
      <c r="D37" s="103"/>
      <c r="E37" s="104"/>
      <c r="F37" s="104"/>
      <c r="G37" s="105"/>
      <c r="H37" s="105"/>
    </row>
    <row r="38" spans="1:8" s="190" customFormat="1" x14ac:dyDescent="0.2">
      <c r="A38" s="185"/>
      <c r="B38" s="186"/>
      <c r="C38" s="186"/>
      <c r="D38" s="187"/>
      <c r="E38" s="188"/>
      <c r="F38" s="188"/>
      <c r="G38" s="189"/>
      <c r="H38" s="189"/>
    </row>
    <row r="39" spans="1:8" x14ac:dyDescent="0.2">
      <c r="A39" s="101"/>
      <c r="B39" s="102"/>
      <c r="C39" s="102"/>
      <c r="D39" s="103"/>
      <c r="E39" s="104"/>
      <c r="F39" s="104"/>
      <c r="G39" s="105"/>
      <c r="H39" s="104"/>
    </row>
    <row r="40" spans="1:8" s="200" customFormat="1" x14ac:dyDescent="0.2">
      <c r="A40" s="109" t="s">
        <v>54</v>
      </c>
      <c r="B40" s="110"/>
      <c r="C40" s="110"/>
      <c r="D40" s="118"/>
      <c r="E40" s="174"/>
      <c r="F40" s="174"/>
      <c r="G40" s="331" t="s">
        <v>44</v>
      </c>
      <c r="H40" s="175">
        <f>SUM(H30:H39)</f>
        <v>0</v>
      </c>
    </row>
    <row r="41" spans="1:8" x14ac:dyDescent="0.2">
      <c r="A41" s="101"/>
      <c r="B41" s="102"/>
      <c r="C41" s="102"/>
      <c r="D41" s="103"/>
      <c r="E41" s="104"/>
      <c r="F41" s="104"/>
      <c r="G41" s="105"/>
      <c r="H41" s="105"/>
    </row>
    <row r="42" spans="1:8" hidden="1" outlineLevel="1" x14ac:dyDescent="0.2">
      <c r="A42" s="207" t="s">
        <v>55</v>
      </c>
      <c r="B42" s="208" t="s">
        <v>56</v>
      </c>
      <c r="C42" s="208"/>
      <c r="D42" s="209" t="s">
        <v>57</v>
      </c>
      <c r="E42" s="174" t="s">
        <v>58</v>
      </c>
      <c r="F42" s="174" t="s">
        <v>59</v>
      </c>
      <c r="G42" s="175" t="s">
        <v>60</v>
      </c>
      <c r="H42" s="175" t="s">
        <v>61</v>
      </c>
    </row>
    <row r="43" spans="1:8" s="250" customFormat="1" ht="15.75" collapsed="1" x14ac:dyDescent="0.25">
      <c r="A43" s="210" t="s">
        <v>235</v>
      </c>
      <c r="B43" s="212"/>
      <c r="C43" s="212"/>
      <c r="D43" s="213"/>
      <c r="E43" s="214"/>
      <c r="F43" s="214"/>
      <c r="G43" s="215"/>
      <c r="H43" s="215"/>
    </row>
    <row r="44" spans="1:8" s="250" customFormat="1" ht="15.75" x14ac:dyDescent="0.25">
      <c r="A44" s="332" t="s">
        <v>238</v>
      </c>
      <c r="B44" s="212"/>
      <c r="C44" s="212"/>
      <c r="D44" s="213"/>
      <c r="E44" s="214"/>
      <c r="F44" s="214"/>
      <c r="G44" s="215"/>
      <c r="H44" s="215"/>
    </row>
    <row r="45" spans="1:8" s="250" customFormat="1" ht="33.75" customHeight="1" x14ac:dyDescent="0.25">
      <c r="A45" s="332"/>
      <c r="B45" s="212"/>
      <c r="C45" s="216" t="s">
        <v>63</v>
      </c>
      <c r="D45" s="216" t="s">
        <v>64</v>
      </c>
      <c r="E45" s="216" t="s">
        <v>65</v>
      </c>
      <c r="F45" s="216" t="s">
        <v>66</v>
      </c>
      <c r="G45" s="216" t="s">
        <v>67</v>
      </c>
      <c r="H45" s="216" t="s">
        <v>68</v>
      </c>
    </row>
    <row r="46" spans="1:8" s="250" customFormat="1" ht="30.75" customHeight="1" x14ac:dyDescent="0.25">
      <c r="A46" s="332"/>
      <c r="B46" s="212"/>
      <c r="C46" s="224">
        <v>1.1000000000000001</v>
      </c>
      <c r="D46" s="219" t="s">
        <v>239</v>
      </c>
      <c r="E46" s="220" t="s">
        <v>71</v>
      </c>
      <c r="F46" s="220">
        <v>15</v>
      </c>
      <c r="G46" s="343"/>
      <c r="H46" s="333">
        <f t="shared" ref="H46:H57" si="0">F46*G46</f>
        <v>0</v>
      </c>
    </row>
    <row r="47" spans="1:8" s="250" customFormat="1" ht="234.75" customHeight="1" x14ac:dyDescent="0.25">
      <c r="A47" s="332"/>
      <c r="B47" s="212"/>
      <c r="C47" s="224">
        <v>1.2</v>
      </c>
      <c r="D47" s="219" t="s">
        <v>240</v>
      </c>
      <c r="E47" s="220" t="s">
        <v>22</v>
      </c>
      <c r="F47" s="220">
        <v>85</v>
      </c>
      <c r="G47" s="343"/>
      <c r="H47" s="333">
        <f>F47*G47</f>
        <v>0</v>
      </c>
    </row>
    <row r="48" spans="1:8" ht="408" x14ac:dyDescent="0.2">
      <c r="A48" s="101"/>
      <c r="B48" s="102"/>
      <c r="C48" s="224">
        <v>1.3</v>
      </c>
      <c r="D48" s="219" t="s">
        <v>241</v>
      </c>
      <c r="E48" s="220" t="s">
        <v>22</v>
      </c>
      <c r="F48" s="220">
        <v>35.5</v>
      </c>
      <c r="G48" s="343"/>
      <c r="H48" s="333">
        <f t="shared" si="0"/>
        <v>0</v>
      </c>
    </row>
    <row r="49" spans="1:8" ht="303" customHeight="1" x14ac:dyDescent="0.2">
      <c r="A49" s="101"/>
      <c r="B49" s="102"/>
      <c r="C49" s="224">
        <v>1.4</v>
      </c>
      <c r="D49" s="219" t="s">
        <v>242</v>
      </c>
      <c r="E49" s="220" t="s">
        <v>22</v>
      </c>
      <c r="F49" s="220">
        <v>85</v>
      </c>
      <c r="G49" s="343"/>
      <c r="H49" s="333">
        <f>F49*G49</f>
        <v>0</v>
      </c>
    </row>
    <row r="50" spans="1:8" ht="36.75" customHeight="1" x14ac:dyDescent="0.2">
      <c r="A50" s="101"/>
      <c r="B50" s="102"/>
      <c r="C50" s="256" t="s">
        <v>243</v>
      </c>
      <c r="D50" s="322" t="s">
        <v>244</v>
      </c>
      <c r="E50" s="334" t="s">
        <v>22</v>
      </c>
      <c r="F50" s="335">
        <v>20</v>
      </c>
      <c r="G50" s="93"/>
      <c r="H50" s="269">
        <f t="shared" si="0"/>
        <v>0</v>
      </c>
    </row>
    <row r="51" spans="1:8" ht="340.9" customHeight="1" x14ac:dyDescent="0.2">
      <c r="A51" s="101"/>
      <c r="B51" s="102"/>
      <c r="C51" s="256" t="s">
        <v>245</v>
      </c>
      <c r="D51" s="336" t="s">
        <v>476</v>
      </c>
      <c r="E51" s="334" t="s">
        <v>22</v>
      </c>
      <c r="F51" s="335">
        <v>20</v>
      </c>
      <c r="G51" s="93"/>
      <c r="H51" s="269">
        <f t="shared" ref="H51" si="1">F51*G51</f>
        <v>0</v>
      </c>
    </row>
    <row r="52" spans="1:8" ht="74.25" customHeight="1" x14ac:dyDescent="0.2">
      <c r="A52" s="101"/>
      <c r="B52" s="102"/>
      <c r="C52" s="256" t="s">
        <v>247</v>
      </c>
      <c r="D52" s="248" t="s">
        <v>246</v>
      </c>
      <c r="E52" s="233" t="s">
        <v>71</v>
      </c>
      <c r="F52" s="335">
        <v>9</v>
      </c>
      <c r="G52" s="93"/>
      <c r="H52" s="269">
        <f t="shared" si="0"/>
        <v>0</v>
      </c>
    </row>
    <row r="53" spans="1:8" ht="132" customHeight="1" x14ac:dyDescent="0.2">
      <c r="A53" s="101"/>
      <c r="B53" s="102"/>
      <c r="C53" s="256" t="s">
        <v>249</v>
      </c>
      <c r="D53" s="322" t="s">
        <v>248</v>
      </c>
      <c r="E53" s="334" t="s">
        <v>22</v>
      </c>
      <c r="F53" s="335">
        <v>20</v>
      </c>
      <c r="G53" s="93"/>
      <c r="H53" s="269">
        <f t="shared" si="0"/>
        <v>0</v>
      </c>
    </row>
    <row r="54" spans="1:8" ht="70.5" customHeight="1" x14ac:dyDescent="0.2">
      <c r="A54" s="101"/>
      <c r="B54" s="102"/>
      <c r="C54" s="256" t="s">
        <v>251</v>
      </c>
      <c r="D54" s="219" t="s">
        <v>250</v>
      </c>
      <c r="E54" s="233" t="s">
        <v>102</v>
      </c>
      <c r="F54" s="335">
        <v>45</v>
      </c>
      <c r="G54" s="93"/>
      <c r="H54" s="269">
        <f>F54*G54</f>
        <v>0</v>
      </c>
    </row>
    <row r="55" spans="1:8" ht="57.75" customHeight="1" x14ac:dyDescent="0.2">
      <c r="A55" s="101"/>
      <c r="B55" s="102"/>
      <c r="C55" s="256" t="s">
        <v>253</v>
      </c>
      <c r="D55" s="219" t="s">
        <v>252</v>
      </c>
      <c r="E55" s="233" t="s">
        <v>102</v>
      </c>
      <c r="F55" s="335">
        <v>45</v>
      </c>
      <c r="G55" s="93"/>
      <c r="H55" s="269">
        <f>F55*G55</f>
        <v>0</v>
      </c>
    </row>
    <row r="56" spans="1:8" ht="120" customHeight="1" x14ac:dyDescent="0.2">
      <c r="A56" s="101"/>
      <c r="B56" s="102"/>
      <c r="C56" s="256" t="s">
        <v>83</v>
      </c>
      <c r="D56" s="103" t="s">
        <v>254</v>
      </c>
      <c r="E56" s="334" t="s">
        <v>71</v>
      </c>
      <c r="F56" s="220">
        <v>11</v>
      </c>
      <c r="G56" s="344"/>
      <c r="H56" s="335">
        <f>F56*G56</f>
        <v>0</v>
      </c>
    </row>
    <row r="57" spans="1:8" ht="153" x14ac:dyDescent="0.2">
      <c r="A57" s="101"/>
      <c r="B57" s="102"/>
      <c r="C57" s="241">
        <v>1.1200000000000001</v>
      </c>
      <c r="D57" s="248" t="s">
        <v>255</v>
      </c>
      <c r="E57" s="334" t="s">
        <v>22</v>
      </c>
      <c r="F57" s="335"/>
      <c r="G57" s="269"/>
      <c r="H57" s="269"/>
    </row>
    <row r="58" spans="1:8" ht="78" customHeight="1" x14ac:dyDescent="0.2">
      <c r="A58" s="101"/>
      <c r="B58" s="102"/>
      <c r="C58" s="241">
        <v>1.1299999999999999</v>
      </c>
      <c r="D58" s="219" t="s">
        <v>158</v>
      </c>
      <c r="E58" s="220"/>
      <c r="F58" s="220"/>
      <c r="G58" s="333"/>
      <c r="H58" s="333">
        <f>SUM(H46:H57)*0.1</f>
        <v>0</v>
      </c>
    </row>
    <row r="59" spans="1:8" ht="6" customHeight="1" x14ac:dyDescent="0.2">
      <c r="A59" s="101"/>
      <c r="B59" s="102"/>
      <c r="C59" s="102"/>
      <c r="D59" s="103"/>
      <c r="E59" s="104"/>
      <c r="F59" s="104"/>
      <c r="G59" s="337"/>
      <c r="H59" s="337"/>
    </row>
    <row r="60" spans="1:8" s="200" customFormat="1" x14ac:dyDescent="0.2">
      <c r="A60" s="109"/>
      <c r="B60" s="110"/>
      <c r="C60" s="110"/>
      <c r="D60" s="118" t="s">
        <v>159</v>
      </c>
      <c r="E60" s="174"/>
      <c r="F60" s="174"/>
      <c r="G60" s="338" t="s">
        <v>8</v>
      </c>
      <c r="H60" s="338">
        <f>SUM(H46:H59)</f>
        <v>0</v>
      </c>
    </row>
    <row r="61" spans="1:8" s="200" customFormat="1" x14ac:dyDescent="0.2">
      <c r="A61" s="109"/>
      <c r="B61" s="110"/>
      <c r="C61" s="110"/>
      <c r="D61" s="118"/>
      <c r="E61" s="174"/>
      <c r="F61" s="174"/>
      <c r="G61" s="338"/>
      <c r="H61" s="338"/>
    </row>
    <row r="62" spans="1:8" s="250" customFormat="1" ht="15.75" collapsed="1" x14ac:dyDescent="0.25">
      <c r="A62" s="210" t="s">
        <v>236</v>
      </c>
      <c r="B62" s="212"/>
      <c r="C62" s="212"/>
      <c r="D62" s="213"/>
      <c r="E62" s="214"/>
      <c r="F62" s="214"/>
      <c r="G62" s="339"/>
      <c r="H62" s="339"/>
    </row>
    <row r="63" spans="1:8" ht="81" customHeight="1" x14ac:dyDescent="0.2">
      <c r="A63" s="101"/>
      <c r="B63" s="102"/>
      <c r="C63" s="224">
        <v>2.1</v>
      </c>
      <c r="D63" s="322" t="s">
        <v>477</v>
      </c>
      <c r="E63" s="220" t="s">
        <v>22</v>
      </c>
      <c r="F63" s="220">
        <v>170</v>
      </c>
      <c r="G63" s="343"/>
      <c r="H63" s="333">
        <f t="shared" ref="H63:H72" si="2">F63*G63</f>
        <v>0</v>
      </c>
    </row>
    <row r="64" spans="1:8" ht="81" customHeight="1" x14ac:dyDescent="0.2">
      <c r="A64" s="101"/>
      <c r="B64" s="102"/>
      <c r="C64" s="224">
        <v>2.2000000000000002</v>
      </c>
      <c r="D64" s="322" t="s">
        <v>478</v>
      </c>
      <c r="E64" s="220" t="s">
        <v>22</v>
      </c>
      <c r="F64" s="220">
        <v>38</v>
      </c>
      <c r="G64" s="343"/>
      <c r="H64" s="333">
        <f>F64*G64</f>
        <v>0</v>
      </c>
    </row>
    <row r="65" spans="1:8" ht="96.75" customHeight="1" x14ac:dyDescent="0.2">
      <c r="A65" s="101"/>
      <c r="B65" s="102"/>
      <c r="C65" s="224">
        <v>2.2999999999999998</v>
      </c>
      <c r="D65" s="219" t="s">
        <v>256</v>
      </c>
      <c r="E65" s="220" t="s">
        <v>71</v>
      </c>
      <c r="F65" s="220">
        <v>15</v>
      </c>
      <c r="G65" s="343"/>
      <c r="H65" s="333">
        <f t="shared" si="2"/>
        <v>0</v>
      </c>
    </row>
    <row r="66" spans="1:8" ht="70.5" customHeight="1" x14ac:dyDescent="0.2">
      <c r="A66" s="101"/>
      <c r="B66" s="102"/>
      <c r="C66" s="224">
        <v>2.4</v>
      </c>
      <c r="D66" s="248" t="s">
        <v>257</v>
      </c>
      <c r="E66" s="220" t="s">
        <v>71</v>
      </c>
      <c r="F66" s="220">
        <v>15</v>
      </c>
      <c r="G66" s="343"/>
      <c r="H66" s="333">
        <f>F66*G66</f>
        <v>0</v>
      </c>
    </row>
    <row r="67" spans="1:8" ht="124.5" customHeight="1" x14ac:dyDescent="0.2">
      <c r="A67" s="101"/>
      <c r="B67" s="102"/>
      <c r="C67" s="224">
        <v>2.5</v>
      </c>
      <c r="D67" s="248" t="s">
        <v>258</v>
      </c>
      <c r="E67" s="220" t="s">
        <v>71</v>
      </c>
      <c r="F67" s="220">
        <v>11</v>
      </c>
      <c r="G67" s="343"/>
      <c r="H67" s="333">
        <f>F67*G67</f>
        <v>0</v>
      </c>
    </row>
    <row r="68" spans="1:8" ht="59.25" customHeight="1" x14ac:dyDescent="0.2">
      <c r="A68" s="101"/>
      <c r="B68" s="102"/>
      <c r="C68" s="224">
        <v>2.6</v>
      </c>
      <c r="D68" s="219" t="s">
        <v>259</v>
      </c>
      <c r="E68" s="220" t="s">
        <v>71</v>
      </c>
      <c r="F68" s="220">
        <v>11</v>
      </c>
      <c r="G68" s="343"/>
      <c r="H68" s="333">
        <f t="shared" si="2"/>
        <v>0</v>
      </c>
    </row>
    <row r="69" spans="1:8" ht="71.25" customHeight="1" x14ac:dyDescent="0.2">
      <c r="A69" s="101"/>
      <c r="B69" s="102"/>
      <c r="C69" s="256" t="s">
        <v>105</v>
      </c>
      <c r="D69" s="340" t="s">
        <v>260</v>
      </c>
      <c r="E69" s="334" t="s">
        <v>71</v>
      </c>
      <c r="F69" s="220">
        <v>11</v>
      </c>
      <c r="G69" s="344"/>
      <c r="H69" s="335">
        <f t="shared" si="2"/>
        <v>0</v>
      </c>
    </row>
    <row r="70" spans="1:8" ht="25.5" x14ac:dyDescent="0.2">
      <c r="A70" s="101"/>
      <c r="B70" s="102"/>
      <c r="C70" s="224">
        <v>2.8</v>
      </c>
      <c r="D70" s="322" t="s">
        <v>479</v>
      </c>
      <c r="E70" s="220" t="s">
        <v>22</v>
      </c>
      <c r="F70" s="220">
        <v>170</v>
      </c>
      <c r="G70" s="343"/>
      <c r="H70" s="333">
        <f t="shared" si="2"/>
        <v>0</v>
      </c>
    </row>
    <row r="71" spans="1:8" x14ac:dyDescent="0.2">
      <c r="A71" s="101"/>
      <c r="B71" s="102"/>
      <c r="C71" s="224">
        <v>2.9</v>
      </c>
      <c r="D71" s="219" t="s">
        <v>261</v>
      </c>
      <c r="E71" s="220" t="s">
        <v>22</v>
      </c>
      <c r="F71" s="220">
        <v>170</v>
      </c>
      <c r="G71" s="343"/>
      <c r="H71" s="333">
        <f t="shared" si="2"/>
        <v>0</v>
      </c>
    </row>
    <row r="72" spans="1:8" ht="30.75" customHeight="1" x14ac:dyDescent="0.2">
      <c r="A72" s="101"/>
      <c r="B72" s="102"/>
      <c r="C72" s="241">
        <v>2.1</v>
      </c>
      <c r="D72" s="219" t="s">
        <v>262</v>
      </c>
      <c r="E72" s="220" t="s">
        <v>22</v>
      </c>
      <c r="F72" s="220">
        <v>170</v>
      </c>
      <c r="G72" s="343"/>
      <c r="H72" s="333">
        <f t="shared" si="2"/>
        <v>0</v>
      </c>
    </row>
    <row r="73" spans="1:8" ht="71.25" customHeight="1" x14ac:dyDescent="0.2">
      <c r="A73" s="101"/>
      <c r="B73" s="102"/>
      <c r="C73" s="241">
        <v>2.11</v>
      </c>
      <c r="D73" s="219" t="s">
        <v>184</v>
      </c>
      <c r="E73" s="220"/>
      <c r="F73" s="220"/>
      <c r="G73" s="333"/>
      <c r="H73" s="333">
        <f>SUM(H63:H72)*0.1</f>
        <v>0</v>
      </c>
    </row>
    <row r="74" spans="1:8" ht="9.75" customHeight="1" x14ac:dyDescent="0.2">
      <c r="A74" s="101"/>
      <c r="B74" s="102"/>
      <c r="C74" s="102"/>
      <c r="D74" s="103"/>
      <c r="E74" s="104"/>
      <c r="F74" s="104"/>
      <c r="G74" s="337"/>
      <c r="H74" s="337"/>
    </row>
    <row r="75" spans="1:8" x14ac:dyDescent="0.2">
      <c r="A75" s="101"/>
      <c r="B75" s="102"/>
      <c r="C75" s="102"/>
      <c r="D75" s="118" t="s">
        <v>185</v>
      </c>
      <c r="E75" s="174"/>
      <c r="F75" s="174"/>
      <c r="G75" s="338" t="s">
        <v>8</v>
      </c>
      <c r="H75" s="338">
        <f>SUM(H63:H73)</f>
        <v>0</v>
      </c>
    </row>
    <row r="76" spans="1:8" s="117" customFormat="1" ht="15.75" x14ac:dyDescent="0.25">
      <c r="A76" s="109"/>
      <c r="B76" s="110"/>
      <c r="C76" s="110"/>
      <c r="D76" s="118"/>
      <c r="E76" s="174"/>
      <c r="F76" s="174"/>
      <c r="G76" s="338"/>
      <c r="H76" s="338"/>
    </row>
    <row r="77" spans="1:8" s="200" customFormat="1" ht="15.75" x14ac:dyDescent="0.25">
      <c r="A77" s="173" t="s">
        <v>237</v>
      </c>
      <c r="B77" s="282"/>
      <c r="C77" s="282"/>
      <c r="D77" s="341"/>
      <c r="E77" s="214"/>
      <c r="F77" s="214"/>
      <c r="G77" s="339"/>
      <c r="H77" s="339"/>
    </row>
    <row r="78" spans="1:8" ht="25.5" x14ac:dyDescent="0.2">
      <c r="A78" s="101"/>
      <c r="B78" s="102"/>
      <c r="C78" s="224">
        <v>3.1</v>
      </c>
      <c r="D78" s="219" t="s">
        <v>263</v>
      </c>
      <c r="E78" s="220" t="s">
        <v>22</v>
      </c>
      <c r="F78" s="220">
        <v>170</v>
      </c>
      <c r="G78" s="343"/>
      <c r="H78" s="333">
        <f t="shared" ref="H78:H85" si="3">F78*G78</f>
        <v>0</v>
      </c>
    </row>
    <row r="79" spans="1:8" ht="25.5" x14ac:dyDescent="0.2">
      <c r="A79" s="101"/>
      <c r="B79" s="102"/>
      <c r="C79" s="224">
        <v>3.2</v>
      </c>
      <c r="D79" s="219" t="s">
        <v>264</v>
      </c>
      <c r="E79" s="220" t="s">
        <v>22</v>
      </c>
      <c r="F79" s="220">
        <v>132</v>
      </c>
      <c r="G79" s="343"/>
      <c r="H79" s="333">
        <f t="shared" si="3"/>
        <v>0</v>
      </c>
    </row>
    <row r="80" spans="1:8" ht="78.75" customHeight="1" x14ac:dyDescent="0.2">
      <c r="A80" s="101"/>
      <c r="B80" s="102"/>
      <c r="C80" s="224">
        <v>3.3</v>
      </c>
      <c r="D80" s="342" t="s">
        <v>265</v>
      </c>
      <c r="E80" s="220" t="s">
        <v>71</v>
      </c>
      <c r="F80" s="220">
        <v>15</v>
      </c>
      <c r="G80" s="343"/>
      <c r="H80" s="333">
        <f t="shared" si="3"/>
        <v>0</v>
      </c>
    </row>
    <row r="81" spans="1:8" ht="107.25" customHeight="1" x14ac:dyDescent="0.2">
      <c r="A81" s="101"/>
      <c r="B81" s="102"/>
      <c r="C81" s="256" t="s">
        <v>266</v>
      </c>
      <c r="D81" s="340" t="s">
        <v>267</v>
      </c>
      <c r="E81" s="220" t="s">
        <v>71</v>
      </c>
      <c r="F81" s="220">
        <v>11</v>
      </c>
      <c r="G81" s="343"/>
      <c r="H81" s="333">
        <f>F81*G81</f>
        <v>0</v>
      </c>
    </row>
    <row r="82" spans="1:8" x14ac:dyDescent="0.2">
      <c r="A82" s="101"/>
      <c r="B82" s="102"/>
      <c r="C82" s="256" t="s">
        <v>268</v>
      </c>
      <c r="D82" s="219" t="s">
        <v>269</v>
      </c>
      <c r="E82" s="220" t="s">
        <v>71</v>
      </c>
      <c r="F82" s="220">
        <v>30</v>
      </c>
      <c r="G82" s="343"/>
      <c r="H82" s="333">
        <f t="shared" si="3"/>
        <v>0</v>
      </c>
    </row>
    <row r="83" spans="1:8" x14ac:dyDescent="0.2">
      <c r="A83" s="101"/>
      <c r="B83" s="102"/>
      <c r="C83" s="256" t="s">
        <v>270</v>
      </c>
      <c r="D83" s="219" t="s">
        <v>271</v>
      </c>
      <c r="E83" s="220" t="s">
        <v>71</v>
      </c>
      <c r="F83" s="220">
        <v>15</v>
      </c>
      <c r="G83" s="343"/>
      <c r="H83" s="333">
        <f t="shared" si="3"/>
        <v>0</v>
      </c>
    </row>
    <row r="84" spans="1:8" x14ac:dyDescent="0.2">
      <c r="A84" s="101"/>
      <c r="B84" s="102"/>
      <c r="C84" s="256" t="s">
        <v>272</v>
      </c>
      <c r="D84" s="219" t="s">
        <v>273</v>
      </c>
      <c r="E84" s="220" t="s">
        <v>71</v>
      </c>
      <c r="F84" s="220">
        <v>15</v>
      </c>
      <c r="G84" s="343"/>
      <c r="H84" s="333">
        <f t="shared" si="3"/>
        <v>0</v>
      </c>
    </row>
    <row r="85" spans="1:8" ht="38.25" x14ac:dyDescent="0.2">
      <c r="A85" s="101"/>
      <c r="B85" s="102"/>
      <c r="C85" s="256" t="s">
        <v>274</v>
      </c>
      <c r="D85" s="342" t="s">
        <v>275</v>
      </c>
      <c r="E85" s="334" t="s">
        <v>71</v>
      </c>
      <c r="F85" s="220">
        <v>30</v>
      </c>
      <c r="G85" s="93"/>
      <c r="H85" s="269">
        <f t="shared" si="3"/>
        <v>0</v>
      </c>
    </row>
    <row r="86" spans="1:8" ht="25.5" x14ac:dyDescent="0.2">
      <c r="A86" s="101"/>
      <c r="B86" s="102"/>
      <c r="C86" s="256" t="s">
        <v>276</v>
      </c>
      <c r="D86" s="322" t="s">
        <v>482</v>
      </c>
      <c r="E86" s="220" t="s">
        <v>71</v>
      </c>
      <c r="F86" s="220">
        <v>1</v>
      </c>
      <c r="G86" s="333" t="s">
        <v>20</v>
      </c>
      <c r="H86" s="333">
        <f>SUM(H78:H85)*0.1</f>
        <v>0</v>
      </c>
    </row>
    <row r="87" spans="1:8" s="200" customFormat="1" ht="70.5" customHeight="1" x14ac:dyDescent="0.2">
      <c r="A87" s="101"/>
      <c r="B87" s="102"/>
      <c r="C87" s="256" t="s">
        <v>277</v>
      </c>
      <c r="D87" s="322" t="s">
        <v>278</v>
      </c>
      <c r="E87" s="220"/>
      <c r="F87" s="220"/>
      <c r="G87" s="333"/>
      <c r="H87" s="333">
        <f>SUM(H78:H85)*0.1</f>
        <v>0</v>
      </c>
    </row>
    <row r="88" spans="1:8" s="200" customFormat="1" ht="8.25" customHeight="1" x14ac:dyDescent="0.2">
      <c r="A88" s="101"/>
      <c r="B88" s="102"/>
      <c r="C88" s="102"/>
      <c r="D88" s="103"/>
      <c r="E88" s="104"/>
      <c r="F88" s="104"/>
      <c r="G88" s="337"/>
      <c r="H88" s="337"/>
    </row>
    <row r="89" spans="1:8" s="200" customFormat="1" ht="25.5" x14ac:dyDescent="0.2">
      <c r="A89" s="101"/>
      <c r="B89" s="110"/>
      <c r="C89" s="110"/>
      <c r="D89" s="118" t="s">
        <v>230</v>
      </c>
      <c r="E89" s="174"/>
      <c r="F89" s="174"/>
      <c r="G89" s="338" t="s">
        <v>8</v>
      </c>
      <c r="H89" s="338">
        <f>SUM(H78:H88)</f>
        <v>0</v>
      </c>
    </row>
    <row r="90" spans="1:8" s="200" customFormat="1" x14ac:dyDescent="0.2">
      <c r="A90" s="109"/>
      <c r="B90" s="110"/>
      <c r="C90" s="110"/>
      <c r="D90" s="118"/>
      <c r="E90" s="174"/>
      <c r="F90" s="174"/>
      <c r="G90" s="338"/>
      <c r="H90" s="338"/>
    </row>
    <row r="91" spans="1:8" x14ac:dyDescent="0.2">
      <c r="A91" s="109"/>
      <c r="B91" s="110"/>
      <c r="C91" s="110"/>
      <c r="D91" s="118"/>
      <c r="E91" s="174"/>
      <c r="F91" s="174"/>
      <c r="G91" s="338"/>
      <c r="H91" s="338"/>
    </row>
    <row r="92" spans="1:8" x14ac:dyDescent="0.2">
      <c r="A92" s="109"/>
      <c r="B92" s="102"/>
      <c r="C92" s="102"/>
      <c r="D92" s="103"/>
      <c r="E92" s="104"/>
      <c r="F92" s="104"/>
      <c r="G92" s="337"/>
      <c r="H92" s="337"/>
    </row>
    <row r="93" spans="1:8" x14ac:dyDescent="0.2">
      <c r="A93" s="101"/>
      <c r="B93" s="102"/>
      <c r="C93" s="102"/>
      <c r="D93" s="103"/>
      <c r="E93" s="104"/>
      <c r="F93" s="104"/>
      <c r="G93" s="337"/>
      <c r="H93" s="337"/>
    </row>
    <row r="94" spans="1:8" x14ac:dyDescent="0.2">
      <c r="A94" s="101"/>
      <c r="B94" s="102"/>
      <c r="C94" s="102"/>
      <c r="D94" s="103"/>
      <c r="E94" s="104"/>
      <c r="F94" s="104"/>
      <c r="G94" s="337"/>
      <c r="H94" s="337"/>
    </row>
    <row r="95" spans="1:8" x14ac:dyDescent="0.2">
      <c r="A95" s="101"/>
      <c r="B95" s="102"/>
      <c r="C95" s="102"/>
      <c r="D95" s="103"/>
      <c r="E95" s="104"/>
      <c r="F95" s="104"/>
      <c r="G95" s="337"/>
      <c r="H95" s="337"/>
    </row>
    <row r="96" spans="1:8" x14ac:dyDescent="0.2">
      <c r="A96" s="101"/>
      <c r="B96" s="102"/>
      <c r="C96" s="102"/>
      <c r="D96" s="103"/>
      <c r="E96" s="104"/>
      <c r="F96" s="104"/>
      <c r="G96" s="337"/>
      <c r="H96" s="337"/>
    </row>
    <row r="97" spans="1:8" x14ac:dyDescent="0.2">
      <c r="A97" s="101"/>
      <c r="B97" s="102"/>
      <c r="C97" s="102"/>
      <c r="D97" s="103"/>
      <c r="E97" s="104"/>
      <c r="F97" s="104"/>
      <c r="G97" s="337"/>
      <c r="H97" s="337"/>
    </row>
    <row r="98" spans="1:8" x14ac:dyDescent="0.2">
      <c r="A98" s="101"/>
      <c r="B98" s="102"/>
      <c r="C98" s="102"/>
      <c r="D98" s="103"/>
      <c r="E98" s="104"/>
      <c r="F98" s="104"/>
      <c r="G98" s="337"/>
      <c r="H98" s="337"/>
    </row>
    <row r="99" spans="1:8" x14ac:dyDescent="0.2">
      <c r="A99" s="101"/>
      <c r="B99" s="102"/>
      <c r="C99" s="102"/>
      <c r="D99" s="103"/>
      <c r="E99" s="104"/>
      <c r="F99" s="104"/>
      <c r="G99" s="337"/>
      <c r="H99" s="337"/>
    </row>
    <row r="100" spans="1:8" x14ac:dyDescent="0.2">
      <c r="A100" s="101"/>
      <c r="B100" s="102"/>
      <c r="C100" s="102"/>
      <c r="D100" s="103"/>
      <c r="E100" s="104"/>
      <c r="F100" s="104"/>
      <c r="G100" s="337"/>
      <c r="H100" s="337"/>
    </row>
    <row r="101" spans="1:8" x14ac:dyDescent="0.2">
      <c r="A101" s="101"/>
      <c r="B101" s="102"/>
      <c r="C101" s="102"/>
      <c r="D101" s="103"/>
      <c r="E101" s="104"/>
      <c r="F101" s="104"/>
      <c r="G101" s="105"/>
      <c r="H101" s="105"/>
    </row>
    <row r="102" spans="1:8" x14ac:dyDescent="0.2">
      <c r="A102" s="101"/>
      <c r="B102" s="102"/>
      <c r="C102" s="102"/>
      <c r="D102" s="103"/>
      <c r="E102" s="104"/>
      <c r="F102" s="104"/>
      <c r="G102" s="105"/>
      <c r="H102" s="105"/>
    </row>
    <row r="103" spans="1:8" x14ac:dyDescent="0.2">
      <c r="A103" s="101"/>
      <c r="B103" s="102"/>
      <c r="C103" s="102"/>
      <c r="D103" s="103"/>
      <c r="E103" s="104"/>
      <c r="F103" s="104"/>
      <c r="G103" s="105"/>
      <c r="H103" s="105"/>
    </row>
    <row r="104" spans="1:8" x14ac:dyDescent="0.2">
      <c r="A104" s="101"/>
      <c r="B104" s="102"/>
      <c r="C104" s="102"/>
      <c r="D104" s="103"/>
      <c r="E104" s="104"/>
      <c r="F104" s="104"/>
      <c r="G104" s="105"/>
      <c r="H104" s="105"/>
    </row>
    <row r="105" spans="1:8" x14ac:dyDescent="0.2">
      <c r="A105" s="101"/>
      <c r="B105" s="102"/>
      <c r="C105" s="102"/>
      <c r="D105" s="103"/>
      <c r="E105" s="104"/>
      <c r="F105" s="104"/>
      <c r="G105" s="105"/>
      <c r="H105" s="105"/>
    </row>
    <row r="106" spans="1:8" x14ac:dyDescent="0.2">
      <c r="A106" s="101"/>
      <c r="B106" s="102"/>
      <c r="C106" s="102"/>
      <c r="D106" s="103"/>
      <c r="E106" s="104"/>
      <c r="F106" s="104"/>
      <c r="G106" s="105"/>
      <c r="H106" s="105"/>
    </row>
    <row r="107" spans="1:8" x14ac:dyDescent="0.2">
      <c r="A107" s="101"/>
      <c r="B107" s="102"/>
      <c r="C107" s="102"/>
      <c r="D107" s="103"/>
      <c r="E107" s="104"/>
      <c r="F107" s="104"/>
      <c r="G107" s="105"/>
      <c r="H107" s="105"/>
    </row>
    <row r="108" spans="1:8" x14ac:dyDescent="0.2">
      <c r="A108" s="101"/>
      <c r="B108" s="102"/>
      <c r="C108" s="102"/>
      <c r="D108" s="103"/>
      <c r="E108" s="104"/>
      <c r="F108" s="104"/>
      <c r="G108" s="105"/>
      <c r="H108" s="105"/>
    </row>
    <row r="109" spans="1:8" x14ac:dyDescent="0.2">
      <c r="A109" s="101"/>
      <c r="B109" s="102"/>
      <c r="C109" s="102"/>
      <c r="D109" s="103"/>
      <c r="E109" s="104"/>
      <c r="F109" s="104"/>
      <c r="G109" s="105"/>
      <c r="H109" s="105"/>
    </row>
    <row r="110" spans="1:8" x14ac:dyDescent="0.2">
      <c r="A110" s="101"/>
      <c r="B110" s="102"/>
      <c r="C110" s="102"/>
      <c r="D110" s="103"/>
      <c r="E110" s="104"/>
      <c r="F110" s="104"/>
      <c r="G110" s="105"/>
      <c r="H110" s="105"/>
    </row>
    <row r="111" spans="1:8" x14ac:dyDescent="0.2">
      <c r="A111" s="101"/>
      <c r="B111" s="102"/>
      <c r="C111" s="102"/>
      <c r="D111" s="103"/>
      <c r="E111" s="104"/>
      <c r="F111" s="104"/>
      <c r="G111" s="105"/>
      <c r="H111" s="105"/>
    </row>
    <row r="112" spans="1:8" x14ac:dyDescent="0.2">
      <c r="A112" s="101"/>
      <c r="B112" s="102"/>
      <c r="C112" s="102"/>
      <c r="D112" s="103"/>
      <c r="E112" s="104"/>
      <c r="F112" s="104"/>
      <c r="G112" s="105"/>
      <c r="H112" s="105"/>
    </row>
    <row r="113" spans="1:8" x14ac:dyDescent="0.2">
      <c r="A113" s="101"/>
      <c r="B113" s="102"/>
      <c r="C113" s="102"/>
      <c r="D113" s="103"/>
      <c r="E113" s="104"/>
      <c r="F113" s="104"/>
      <c r="G113" s="105"/>
      <c r="H113" s="105"/>
    </row>
    <row r="114" spans="1:8" x14ac:dyDescent="0.2">
      <c r="A114" s="101"/>
      <c r="B114" s="102"/>
      <c r="C114" s="102"/>
      <c r="D114" s="103"/>
      <c r="E114" s="104"/>
      <c r="F114" s="104"/>
      <c r="G114" s="105"/>
      <c r="H114" s="105"/>
    </row>
    <row r="115" spans="1:8" x14ac:dyDescent="0.2">
      <c r="A115" s="101"/>
      <c r="B115" s="102"/>
      <c r="C115" s="102"/>
      <c r="D115" s="103"/>
      <c r="E115" s="104"/>
      <c r="F115" s="104"/>
      <c r="G115" s="105"/>
      <c r="H115" s="105"/>
    </row>
    <row r="116" spans="1:8" x14ac:dyDescent="0.2">
      <c r="A116" s="101"/>
      <c r="B116" s="102"/>
      <c r="C116" s="102"/>
      <c r="D116" s="103"/>
      <c r="E116" s="104"/>
      <c r="F116" s="104"/>
      <c r="G116" s="105"/>
      <c r="H116" s="105"/>
    </row>
    <row r="117" spans="1:8" x14ac:dyDescent="0.2">
      <c r="A117" s="101"/>
      <c r="B117" s="102"/>
      <c r="C117" s="102"/>
      <c r="D117" s="103"/>
      <c r="E117" s="104"/>
      <c r="F117" s="104"/>
      <c r="G117" s="105"/>
      <c r="H117" s="105"/>
    </row>
    <row r="118" spans="1:8" x14ac:dyDescent="0.2">
      <c r="A118" s="101"/>
      <c r="B118" s="102"/>
      <c r="C118" s="102"/>
      <c r="D118" s="103"/>
      <c r="E118" s="104"/>
      <c r="F118" s="104"/>
      <c r="G118" s="105"/>
      <c r="H118" s="105"/>
    </row>
    <row r="119" spans="1:8" x14ac:dyDescent="0.2">
      <c r="A119" s="101"/>
      <c r="B119" s="102"/>
      <c r="C119" s="102"/>
      <c r="D119" s="103"/>
      <c r="E119" s="104"/>
      <c r="F119" s="104"/>
      <c r="G119" s="105"/>
      <c r="H119" s="105"/>
    </row>
    <row r="120" spans="1:8" x14ac:dyDescent="0.2">
      <c r="A120" s="101"/>
      <c r="B120" s="102"/>
      <c r="C120" s="102"/>
      <c r="D120" s="103"/>
      <c r="E120" s="104"/>
      <c r="F120" s="104"/>
      <c r="G120" s="105"/>
      <c r="H120" s="105"/>
    </row>
  </sheetData>
  <pageMargins left="1.25" right="0.75" top="1" bottom="1" header="0.5" footer="0.5"/>
  <pageSetup paperSize="9" orientation="portrait" horizontalDpi="1200" verticalDpi="1200" r:id="rId1"/>
  <headerFooter alignWithMargins="0">
    <oddHeader xml:space="preserve">&amp;L&amp;"Arial CE,Navadno"&amp;8 </oddHeader>
    <oddFooter>&amp;R&amp;"Arial CE,Italic"&amp;8&amp;P
&amp;F</oddFooter>
  </headerFooter>
  <rowBreaks count="3" manualBreakCount="3">
    <brk id="42" max="16383" man="1"/>
    <brk id="60" max="16383" man="1"/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topLeftCell="A157" zoomScaleNormal="100" zoomScaleSheetLayoutView="100" workbookViewId="0">
      <selection activeCell="D188" sqref="D188"/>
    </sheetView>
  </sheetViews>
  <sheetFormatPr defaultColWidth="10.28515625" defaultRowHeight="14.25" x14ac:dyDescent="0.2"/>
  <cols>
    <col min="1" max="1" width="5.7109375" style="441" customWidth="1"/>
    <col min="2" max="2" width="40.7109375" style="422" customWidth="1"/>
    <col min="3" max="3" width="6" style="411" customWidth="1"/>
    <col min="4" max="4" width="10" style="412" customWidth="1"/>
    <col min="5" max="5" width="10" style="413" customWidth="1"/>
    <col min="6" max="6" width="11.42578125" style="414" customWidth="1"/>
    <col min="7" max="7" width="10.28515625" style="368"/>
    <col min="8" max="16384" width="10.28515625" style="369"/>
  </cols>
  <sheetData>
    <row r="1" spans="1:7" s="349" customFormat="1" ht="15" x14ac:dyDescent="0.25">
      <c r="A1" s="345" t="s">
        <v>279</v>
      </c>
      <c r="B1" s="346"/>
      <c r="C1" s="346"/>
      <c r="D1" s="346"/>
      <c r="E1" s="346"/>
      <c r="F1" s="347"/>
      <c r="G1" s="348"/>
    </row>
    <row r="2" spans="1:7" s="349" customFormat="1" ht="15" x14ac:dyDescent="0.25">
      <c r="A2" s="350"/>
      <c r="B2" s="351"/>
      <c r="C2" s="351"/>
      <c r="D2" s="351"/>
      <c r="E2" s="351"/>
      <c r="F2" s="352"/>
      <c r="G2" s="348"/>
    </row>
    <row r="3" spans="1:7" s="349" customFormat="1" ht="15" x14ac:dyDescent="0.25">
      <c r="A3" s="353"/>
      <c r="B3" s="354"/>
      <c r="C3" s="354"/>
      <c r="D3" s="354"/>
      <c r="E3" s="354"/>
      <c r="F3" s="355"/>
      <c r="G3" s="348"/>
    </row>
    <row r="4" spans="1:7" s="349" customFormat="1" ht="15" x14ac:dyDescent="0.25">
      <c r="A4" s="12"/>
      <c r="B4" s="12"/>
      <c r="C4" s="1"/>
      <c r="D4" s="356"/>
      <c r="E4" s="356"/>
      <c r="F4" s="357"/>
      <c r="G4" s="348"/>
    </row>
    <row r="5" spans="1:7" s="363" customFormat="1" ht="16.5" x14ac:dyDescent="0.2">
      <c r="A5" s="358" t="s">
        <v>280</v>
      </c>
      <c r="B5" s="359" t="s">
        <v>281</v>
      </c>
      <c r="C5" s="360" t="s">
        <v>282</v>
      </c>
      <c r="D5" s="360" t="s">
        <v>59</v>
      </c>
      <c r="E5" s="360" t="s">
        <v>283</v>
      </c>
      <c r="F5" s="361" t="s">
        <v>284</v>
      </c>
      <c r="G5" s="362"/>
    </row>
    <row r="6" spans="1:7" ht="15" x14ac:dyDescent="0.2">
      <c r="A6" s="364"/>
      <c r="B6" s="365"/>
      <c r="C6" s="366"/>
      <c r="D6" s="366"/>
      <c r="E6" s="366"/>
      <c r="F6" s="367"/>
    </row>
    <row r="7" spans="1:7" s="377" customFormat="1" ht="15" x14ac:dyDescent="0.25">
      <c r="A7" s="370"/>
      <c r="B7" s="371" t="s">
        <v>285</v>
      </c>
      <c r="C7" s="372"/>
      <c r="D7" s="373"/>
      <c r="E7" s="374"/>
      <c r="F7" s="375"/>
      <c r="G7" s="376"/>
    </row>
    <row r="8" spans="1:7" s="377" customFormat="1" ht="15" x14ac:dyDescent="0.25">
      <c r="A8" s="370"/>
      <c r="B8" s="378"/>
      <c r="C8" s="372"/>
      <c r="D8" s="373"/>
      <c r="E8" s="374"/>
      <c r="F8" s="375"/>
      <c r="G8" s="376"/>
    </row>
    <row r="9" spans="1:7" s="377" customFormat="1" ht="15" x14ac:dyDescent="0.25">
      <c r="A9" s="379"/>
      <c r="B9" s="380" t="s">
        <v>286</v>
      </c>
      <c r="C9" s="381"/>
      <c r="D9" s="382"/>
      <c r="E9" s="382"/>
      <c r="F9" s="383"/>
      <c r="G9" s="376"/>
    </row>
    <row r="10" spans="1:7" s="377" customFormat="1" ht="15" x14ac:dyDescent="0.25">
      <c r="A10" s="384"/>
      <c r="B10" s="385"/>
      <c r="C10" s="381"/>
      <c r="D10" s="382"/>
      <c r="E10" s="382"/>
      <c r="F10" s="383"/>
      <c r="G10" s="376"/>
    </row>
    <row r="11" spans="1:7" s="390" customFormat="1" ht="15" x14ac:dyDescent="0.25">
      <c r="A11" s="386" t="s">
        <v>287</v>
      </c>
      <c r="B11" s="387" t="s">
        <v>288</v>
      </c>
      <c r="C11" s="388"/>
      <c r="D11" s="372"/>
      <c r="E11" s="388"/>
      <c r="F11" s="389">
        <f>+F43</f>
        <v>0</v>
      </c>
      <c r="G11" s="376"/>
    </row>
    <row r="12" spans="1:7" s="377" customFormat="1" ht="15" x14ac:dyDescent="0.25">
      <c r="A12" s="386" t="s">
        <v>289</v>
      </c>
      <c r="B12" s="387" t="s">
        <v>159</v>
      </c>
      <c r="C12" s="391"/>
      <c r="D12" s="392"/>
      <c r="E12" s="391"/>
      <c r="F12" s="389">
        <f>+F73</f>
        <v>0</v>
      </c>
      <c r="G12" s="376"/>
    </row>
    <row r="13" spans="1:7" s="377" customFormat="1" ht="15" x14ac:dyDescent="0.25">
      <c r="A13" s="386" t="s">
        <v>290</v>
      </c>
      <c r="B13" s="387" t="s">
        <v>291</v>
      </c>
      <c r="C13" s="391"/>
      <c r="D13" s="392"/>
      <c r="E13" s="391"/>
      <c r="F13" s="389">
        <f>+F113</f>
        <v>0</v>
      </c>
      <c r="G13" s="376"/>
    </row>
    <row r="14" spans="1:7" s="377" customFormat="1" ht="15" x14ac:dyDescent="0.25">
      <c r="A14" s="386" t="s">
        <v>292</v>
      </c>
      <c r="B14" s="393" t="s">
        <v>293</v>
      </c>
      <c r="C14" s="391"/>
      <c r="D14" s="392"/>
      <c r="E14" s="391"/>
      <c r="F14" s="389">
        <f>+F137</f>
        <v>0</v>
      </c>
      <c r="G14" s="376"/>
    </row>
    <row r="15" spans="1:7" s="377" customFormat="1" ht="15" x14ac:dyDescent="0.25">
      <c r="A15" s="386" t="s">
        <v>294</v>
      </c>
      <c r="B15" s="393" t="s">
        <v>295</v>
      </c>
      <c r="C15" s="391"/>
      <c r="D15" s="392"/>
      <c r="E15" s="391"/>
      <c r="F15" s="389">
        <f>+F161</f>
        <v>0</v>
      </c>
      <c r="G15" s="376"/>
    </row>
    <row r="16" spans="1:7" s="377" customFormat="1" ht="15" x14ac:dyDescent="0.25">
      <c r="A16" s="386" t="s">
        <v>296</v>
      </c>
      <c r="B16" s="394" t="s">
        <v>297</v>
      </c>
      <c r="C16" s="391"/>
      <c r="D16" s="392"/>
      <c r="E16" s="391"/>
      <c r="F16" s="389">
        <f>+F178</f>
        <v>0</v>
      </c>
      <c r="G16" s="376"/>
    </row>
    <row r="17" spans="1:7" s="377" customFormat="1" ht="15" x14ac:dyDescent="0.25">
      <c r="A17" s="386" t="s">
        <v>298</v>
      </c>
      <c r="B17" s="387" t="s">
        <v>299</v>
      </c>
      <c r="C17" s="391"/>
      <c r="D17" s="392"/>
      <c r="E17" s="391"/>
      <c r="F17" s="389">
        <f>+F190</f>
        <v>0</v>
      </c>
      <c r="G17" s="376"/>
    </row>
    <row r="18" spans="1:7" s="377" customFormat="1" ht="15" x14ac:dyDescent="0.25">
      <c r="A18" s="386" t="s">
        <v>300</v>
      </c>
      <c r="B18" s="387" t="s">
        <v>301</v>
      </c>
      <c r="C18" s="391" t="s">
        <v>302</v>
      </c>
      <c r="D18" s="392"/>
      <c r="E18" s="391"/>
      <c r="F18" s="389">
        <f>SUM(F11:F17)*0.1</f>
        <v>0</v>
      </c>
      <c r="G18" s="376"/>
    </row>
    <row r="19" spans="1:7" s="377" customFormat="1" ht="15" x14ac:dyDescent="0.25">
      <c r="A19" s="386"/>
      <c r="B19" s="395"/>
      <c r="C19" s="381"/>
      <c r="D19" s="381"/>
      <c r="E19" s="381"/>
      <c r="F19" s="375"/>
      <c r="G19" s="376"/>
    </row>
    <row r="20" spans="1:7" s="377" customFormat="1" ht="15" x14ac:dyDescent="0.25">
      <c r="A20" s="396"/>
      <c r="B20" s="397"/>
      <c r="C20" s="398"/>
      <c r="D20" s="399"/>
      <c r="E20" s="399"/>
      <c r="F20" s="400"/>
      <c r="G20" s="376"/>
    </row>
    <row r="21" spans="1:7" s="408" customFormat="1" ht="15" x14ac:dyDescent="0.25">
      <c r="A21" s="401"/>
      <c r="B21" s="402" t="s">
        <v>303</v>
      </c>
      <c r="C21" s="403"/>
      <c r="D21" s="404"/>
      <c r="E21" s="405"/>
      <c r="F21" s="406">
        <f>SUM(F10:F20)</f>
        <v>0</v>
      </c>
      <c r="G21" s="407">
        <f>+F21/D27</f>
        <v>0</v>
      </c>
    </row>
    <row r="22" spans="1:7" ht="15" x14ac:dyDescent="0.2">
      <c r="A22" s="409"/>
      <c r="B22" s="410"/>
    </row>
    <row r="23" spans="1:7" x14ac:dyDescent="0.2">
      <c r="A23" s="386"/>
      <c r="B23" s="393"/>
    </row>
    <row r="24" spans="1:7" x14ac:dyDescent="0.2">
      <c r="A24" s="386" t="s">
        <v>287</v>
      </c>
      <c r="B24" s="415" t="s">
        <v>288</v>
      </c>
      <c r="C24" s="416"/>
      <c r="D24" s="417"/>
      <c r="E24" s="417"/>
      <c r="F24" s="418"/>
    </row>
    <row r="25" spans="1:7" x14ac:dyDescent="0.2">
      <c r="A25" s="386"/>
      <c r="B25" s="393"/>
      <c r="C25" s="392"/>
      <c r="D25" s="392"/>
      <c r="E25" s="419"/>
      <c r="F25" s="420"/>
    </row>
    <row r="26" spans="1:7" x14ac:dyDescent="0.2">
      <c r="A26" s="421"/>
      <c r="C26" s="423"/>
      <c r="F26" s="418"/>
    </row>
    <row r="27" spans="1:7" ht="38.25" x14ac:dyDescent="0.2">
      <c r="A27" s="421" t="s">
        <v>304</v>
      </c>
      <c r="B27" s="422" t="s">
        <v>305</v>
      </c>
      <c r="C27" s="423" t="s">
        <v>306</v>
      </c>
      <c r="D27" s="412">
        <v>215</v>
      </c>
      <c r="E27" s="520"/>
      <c r="F27" s="418">
        <f>+ROUND(D27*E27,2)</f>
        <v>0</v>
      </c>
    </row>
    <row r="28" spans="1:7" x14ac:dyDescent="0.2">
      <c r="A28" s="421"/>
      <c r="C28" s="423"/>
      <c r="F28" s="418"/>
    </row>
    <row r="29" spans="1:7" ht="38.25" x14ac:dyDescent="0.2">
      <c r="A29" s="421" t="s">
        <v>307</v>
      </c>
      <c r="B29" s="422" t="s">
        <v>308</v>
      </c>
      <c r="C29" s="423" t="s">
        <v>309</v>
      </c>
      <c r="D29" s="412">
        <v>10</v>
      </c>
      <c r="E29" s="520"/>
      <c r="F29" s="418">
        <f>+ROUND(D29*E29,2)</f>
        <v>0</v>
      </c>
    </row>
    <row r="30" spans="1:7" x14ac:dyDescent="0.2">
      <c r="A30" s="421"/>
      <c r="C30" s="423"/>
      <c r="F30" s="418"/>
    </row>
    <row r="31" spans="1:7" ht="51" x14ac:dyDescent="0.2">
      <c r="A31" s="421" t="s">
        <v>310</v>
      </c>
      <c r="B31" s="422" t="s">
        <v>311</v>
      </c>
      <c r="C31" s="423" t="s">
        <v>309</v>
      </c>
      <c r="D31" s="412">
        <v>15</v>
      </c>
      <c r="E31" s="520"/>
      <c r="F31" s="418">
        <f>+ROUND(D31*E31,2)</f>
        <v>0</v>
      </c>
    </row>
    <row r="32" spans="1:7" x14ac:dyDescent="0.2">
      <c r="A32" s="421"/>
      <c r="C32" s="423"/>
      <c r="F32" s="418"/>
    </row>
    <row r="33" spans="1:10" ht="51" x14ac:dyDescent="0.2">
      <c r="A33" s="421" t="s">
        <v>312</v>
      </c>
      <c r="B33" s="422" t="s">
        <v>313</v>
      </c>
      <c r="C33" s="423" t="s">
        <v>314</v>
      </c>
      <c r="D33" s="412">
        <v>1</v>
      </c>
      <c r="E33" s="520"/>
      <c r="F33" s="418">
        <f>+ROUND(D33*E33,2)</f>
        <v>0</v>
      </c>
    </row>
    <row r="34" spans="1:10" x14ac:dyDescent="0.2">
      <c r="A34" s="421"/>
      <c r="C34" s="423"/>
      <c r="F34" s="418"/>
      <c r="G34" s="369"/>
    </row>
    <row r="35" spans="1:10" x14ac:dyDescent="0.2">
      <c r="A35" s="421" t="s">
        <v>315</v>
      </c>
      <c r="B35" s="422" t="s">
        <v>316</v>
      </c>
      <c r="C35" s="423" t="s">
        <v>81</v>
      </c>
      <c r="D35" s="424">
        <v>20</v>
      </c>
      <c r="E35" s="520"/>
      <c r="F35" s="418">
        <f>+ROUND(D35*E35,2)</f>
        <v>0</v>
      </c>
      <c r="G35" s="369"/>
    </row>
    <row r="36" spans="1:10" x14ac:dyDescent="0.2">
      <c r="A36" s="421"/>
      <c r="C36" s="423"/>
      <c r="D36" s="424"/>
      <c r="F36" s="418"/>
      <c r="G36" s="369"/>
    </row>
    <row r="37" spans="1:10" ht="25.5" x14ac:dyDescent="0.2">
      <c r="A37" s="421" t="s">
        <v>317</v>
      </c>
      <c r="B37" s="422" t="s">
        <v>318</v>
      </c>
      <c r="C37" s="423" t="s">
        <v>81</v>
      </c>
      <c r="D37" s="424">
        <v>10</v>
      </c>
      <c r="E37" s="520"/>
      <c r="F37" s="418">
        <f>+ROUND(D37*E37,2)</f>
        <v>0</v>
      </c>
      <c r="G37" s="369"/>
    </row>
    <row r="38" spans="1:10" x14ac:dyDescent="0.2">
      <c r="A38" s="421"/>
      <c r="C38" s="423"/>
      <c r="F38" s="418"/>
    </row>
    <row r="39" spans="1:10" ht="63.75" x14ac:dyDescent="0.2">
      <c r="A39" s="421" t="s">
        <v>319</v>
      </c>
      <c r="B39" s="422" t="s">
        <v>320</v>
      </c>
      <c r="C39" s="423" t="s">
        <v>314</v>
      </c>
      <c r="D39" s="412">
        <v>1</v>
      </c>
      <c r="E39" s="520"/>
      <c r="F39" s="418">
        <f>+ROUND(D39*E39,2)</f>
        <v>0</v>
      </c>
    </row>
    <row r="40" spans="1:10" x14ac:dyDescent="0.2">
      <c r="A40" s="421"/>
      <c r="C40" s="423"/>
      <c r="F40" s="418"/>
    </row>
    <row r="41" spans="1:10" s="368" customFormat="1" ht="102" x14ac:dyDescent="0.2">
      <c r="A41" s="421" t="s">
        <v>321</v>
      </c>
      <c r="B41" s="524" t="s">
        <v>322</v>
      </c>
      <c r="C41" s="423" t="s">
        <v>71</v>
      </c>
      <c r="D41" s="412">
        <v>1</v>
      </c>
      <c r="E41" s="520"/>
      <c r="F41" s="418">
        <f>+ROUND(D41*E41,2)</f>
        <v>0</v>
      </c>
      <c r="H41" s="369"/>
      <c r="I41" s="369"/>
      <c r="J41" s="369"/>
    </row>
    <row r="42" spans="1:10" s="368" customFormat="1" x14ac:dyDescent="0.2">
      <c r="A42" s="386"/>
      <c r="B42" s="393" t="s">
        <v>323</v>
      </c>
      <c r="C42" s="425"/>
      <c r="D42" s="412"/>
      <c r="E42" s="413"/>
      <c r="F42" s="426"/>
      <c r="H42" s="369"/>
      <c r="I42" s="369"/>
      <c r="J42" s="369"/>
    </row>
    <row r="43" spans="1:10" x14ac:dyDescent="0.2">
      <c r="A43" s="427"/>
      <c r="B43" s="428" t="s">
        <v>324</v>
      </c>
      <c r="C43" s="429"/>
      <c r="D43" s="430"/>
      <c r="E43" s="431"/>
      <c r="F43" s="432">
        <f>SUM(F27:F42)</f>
        <v>0</v>
      </c>
      <c r="G43" s="368">
        <f>+F43/$D$27</f>
        <v>0</v>
      </c>
    </row>
    <row r="44" spans="1:10" x14ac:dyDescent="0.2">
      <c r="A44" s="433"/>
      <c r="B44" s="434"/>
      <c r="C44" s="435"/>
      <c r="D44" s="436"/>
      <c r="E44" s="437"/>
      <c r="F44" s="438"/>
    </row>
    <row r="45" spans="1:10" x14ac:dyDescent="0.2">
      <c r="A45" s="421"/>
      <c r="B45" s="393"/>
      <c r="C45" s="439"/>
      <c r="D45" s="392"/>
      <c r="E45" s="419"/>
      <c r="F45" s="440"/>
    </row>
    <row r="46" spans="1:10" x14ac:dyDescent="0.2">
      <c r="C46" s="423"/>
      <c r="F46" s="418"/>
    </row>
    <row r="47" spans="1:10" x14ac:dyDescent="0.2">
      <c r="A47" s="386" t="s">
        <v>289</v>
      </c>
      <c r="B47" s="415" t="s">
        <v>159</v>
      </c>
      <c r="C47" s="423"/>
      <c r="D47" s="411"/>
      <c r="F47" s="418"/>
    </row>
    <row r="48" spans="1:10" x14ac:dyDescent="0.2">
      <c r="C48" s="423"/>
      <c r="F48" s="418"/>
    </row>
    <row r="49" spans="1:16" ht="63.75" x14ac:dyDescent="0.2">
      <c r="A49" s="421" t="s">
        <v>325</v>
      </c>
      <c r="B49" s="442" t="s">
        <v>326</v>
      </c>
      <c r="C49" s="416" t="s">
        <v>327</v>
      </c>
      <c r="D49" s="417">
        <v>40</v>
      </c>
      <c r="E49" s="520"/>
      <c r="F49" s="418">
        <f>D49*E49</f>
        <v>0</v>
      </c>
    </row>
    <row r="50" spans="1:16" x14ac:dyDescent="0.2">
      <c r="A50" s="421"/>
      <c r="B50" s="442"/>
      <c r="C50" s="416"/>
      <c r="D50" s="417"/>
      <c r="F50" s="418"/>
    </row>
    <row r="51" spans="1:16" ht="38.25" x14ac:dyDescent="0.2">
      <c r="A51" s="421" t="s">
        <v>328</v>
      </c>
      <c r="B51" s="443" t="s">
        <v>329</v>
      </c>
      <c r="C51" s="416"/>
      <c r="D51" s="417"/>
      <c r="F51" s="418"/>
    </row>
    <row r="52" spans="1:16" s="368" customFormat="1" ht="25.5" x14ac:dyDescent="0.2">
      <c r="A52" s="421"/>
      <c r="B52" s="443" t="s">
        <v>330</v>
      </c>
      <c r="C52" s="416" t="s">
        <v>109</v>
      </c>
      <c r="D52" s="417">
        <v>1139</v>
      </c>
      <c r="E52" s="520"/>
      <c r="F52" s="418">
        <f>D52*E52</f>
        <v>0</v>
      </c>
      <c r="H52" s="369"/>
      <c r="I52" s="369"/>
      <c r="J52" s="369"/>
      <c r="K52" s="369"/>
      <c r="L52" s="369"/>
      <c r="M52" s="369"/>
      <c r="N52" s="369"/>
      <c r="O52" s="369"/>
      <c r="P52" s="369"/>
    </row>
    <row r="53" spans="1:16" s="368" customFormat="1" ht="25.5" x14ac:dyDescent="0.2">
      <c r="A53" s="421"/>
      <c r="B53" s="443" t="s">
        <v>331</v>
      </c>
      <c r="C53" s="416" t="s">
        <v>109</v>
      </c>
      <c r="D53" s="417">
        <v>114</v>
      </c>
      <c r="E53" s="520"/>
      <c r="F53" s="418">
        <f>D53*E53</f>
        <v>0</v>
      </c>
      <c r="H53" s="369"/>
      <c r="I53" s="369"/>
      <c r="J53" s="369"/>
      <c r="K53" s="369"/>
      <c r="L53" s="369"/>
      <c r="M53" s="369"/>
      <c r="N53" s="369"/>
      <c r="O53" s="369"/>
      <c r="P53" s="369"/>
    </row>
    <row r="54" spans="1:16" s="368" customFormat="1" x14ac:dyDescent="0.2">
      <c r="A54" s="421"/>
      <c r="B54" s="443"/>
      <c r="C54" s="416"/>
      <c r="D54" s="417"/>
      <c r="E54" s="413"/>
      <c r="F54" s="418"/>
      <c r="H54" s="369"/>
      <c r="I54" s="369"/>
      <c r="J54" s="369"/>
      <c r="K54" s="369"/>
      <c r="L54" s="369"/>
      <c r="M54" s="369"/>
      <c r="N54" s="369"/>
      <c r="O54" s="369"/>
      <c r="P54" s="369"/>
    </row>
    <row r="55" spans="1:16" s="368" customFormat="1" ht="51" x14ac:dyDescent="0.2">
      <c r="A55" s="421" t="s">
        <v>332</v>
      </c>
      <c r="B55" s="443" t="s">
        <v>333</v>
      </c>
      <c r="C55" s="416" t="s">
        <v>109</v>
      </c>
      <c r="D55" s="417">
        <v>107</v>
      </c>
      <c r="E55" s="520"/>
      <c r="F55" s="418">
        <f>D55*E55</f>
        <v>0</v>
      </c>
      <c r="H55" s="369"/>
      <c r="I55" s="369"/>
      <c r="J55" s="369"/>
      <c r="K55" s="369"/>
      <c r="L55" s="369"/>
      <c r="M55" s="369"/>
      <c r="N55" s="369"/>
      <c r="O55" s="369"/>
      <c r="P55" s="369"/>
    </row>
    <row r="56" spans="1:16" s="368" customFormat="1" x14ac:dyDescent="0.2">
      <c r="A56" s="421"/>
      <c r="B56" s="443"/>
      <c r="C56" s="416"/>
      <c r="D56" s="417"/>
      <c r="E56" s="413"/>
      <c r="F56" s="418"/>
      <c r="H56" s="369"/>
      <c r="I56" s="369"/>
      <c r="J56" s="369"/>
      <c r="K56" s="369"/>
      <c r="L56" s="369"/>
      <c r="M56" s="369"/>
      <c r="N56" s="369"/>
      <c r="O56" s="369"/>
      <c r="P56" s="369"/>
    </row>
    <row r="57" spans="1:16" s="368" customFormat="1" ht="38.25" x14ac:dyDescent="0.2">
      <c r="A57" s="421" t="s">
        <v>334</v>
      </c>
      <c r="B57" s="443" t="s">
        <v>335</v>
      </c>
      <c r="C57" s="416" t="s">
        <v>81</v>
      </c>
      <c r="D57" s="417">
        <v>20</v>
      </c>
      <c r="E57" s="520"/>
      <c r="F57" s="418">
        <f>D57*E57</f>
        <v>0</v>
      </c>
      <c r="H57" s="369"/>
      <c r="I57" s="369"/>
      <c r="J57" s="369"/>
      <c r="K57" s="369"/>
      <c r="L57" s="369"/>
      <c r="M57" s="369"/>
      <c r="N57" s="369"/>
      <c r="O57" s="369"/>
      <c r="P57" s="369"/>
    </row>
    <row r="58" spans="1:16" s="368" customFormat="1" x14ac:dyDescent="0.2">
      <c r="A58" s="421"/>
      <c r="B58" s="443"/>
      <c r="C58" s="416"/>
      <c r="D58" s="417"/>
      <c r="E58" s="413"/>
      <c r="F58" s="418"/>
      <c r="H58" s="369"/>
      <c r="I58" s="369"/>
      <c r="J58" s="369"/>
      <c r="K58" s="369"/>
      <c r="L58" s="369"/>
      <c r="M58" s="369"/>
      <c r="N58" s="369"/>
      <c r="O58" s="369"/>
      <c r="P58" s="369"/>
    </row>
    <row r="59" spans="1:16" s="368" customFormat="1" ht="25.5" x14ac:dyDescent="0.2">
      <c r="A59" s="421" t="s">
        <v>336</v>
      </c>
      <c r="B59" s="443" t="s">
        <v>337</v>
      </c>
      <c r="C59" s="416" t="s">
        <v>338</v>
      </c>
      <c r="D59" s="417">
        <f>+(D27-D49)*0.9+D49*1.6</f>
        <v>221.5</v>
      </c>
      <c r="E59" s="520"/>
      <c r="F59" s="418">
        <f>D59*E59</f>
        <v>0</v>
      </c>
      <c r="H59" s="369"/>
      <c r="I59" s="369"/>
      <c r="J59" s="369"/>
      <c r="K59" s="369"/>
      <c r="L59" s="369"/>
      <c r="M59" s="369"/>
      <c r="N59" s="369"/>
      <c r="O59" s="369"/>
      <c r="P59" s="369"/>
    </row>
    <row r="60" spans="1:16" s="450" customFormat="1" ht="12.75" x14ac:dyDescent="0.2">
      <c r="A60" s="421"/>
      <c r="B60" s="444"/>
      <c r="C60" s="445"/>
      <c r="D60" s="446"/>
      <c r="E60" s="447"/>
      <c r="F60" s="448"/>
      <c r="G60" s="449"/>
    </row>
    <row r="61" spans="1:16" s="450" customFormat="1" ht="51" x14ac:dyDescent="0.2">
      <c r="A61" s="421" t="s">
        <v>339</v>
      </c>
      <c r="B61" s="444" t="s">
        <v>340</v>
      </c>
      <c r="C61" s="445" t="s">
        <v>109</v>
      </c>
      <c r="D61" s="417">
        <v>35</v>
      </c>
      <c r="E61" s="521"/>
      <c r="F61" s="448">
        <f>+ROUND(D61*E61,2)</f>
        <v>0</v>
      </c>
      <c r="G61" s="449"/>
    </row>
    <row r="62" spans="1:16" x14ac:dyDescent="0.2">
      <c r="A62" s="421"/>
      <c r="B62" s="443"/>
      <c r="C62" s="416"/>
      <c r="D62" s="417"/>
      <c r="F62" s="418"/>
    </row>
    <row r="63" spans="1:16" ht="89.25" x14ac:dyDescent="0.2">
      <c r="A63" s="421" t="s">
        <v>341</v>
      </c>
      <c r="B63" s="443" t="s">
        <v>342</v>
      </c>
      <c r="C63" s="416" t="s">
        <v>109</v>
      </c>
      <c r="D63" s="417">
        <v>187</v>
      </c>
      <c r="E63" s="520"/>
      <c r="F63" s="418">
        <f>E63*D63</f>
        <v>0</v>
      </c>
    </row>
    <row r="64" spans="1:16" x14ac:dyDescent="0.2">
      <c r="A64" s="421"/>
      <c r="B64" s="443"/>
      <c r="C64" s="416"/>
      <c r="D64" s="417"/>
      <c r="F64" s="418"/>
    </row>
    <row r="65" spans="1:10" ht="51" x14ac:dyDescent="0.2">
      <c r="A65" s="421" t="s">
        <v>343</v>
      </c>
      <c r="B65" s="443" t="s">
        <v>471</v>
      </c>
      <c r="C65" s="416" t="s">
        <v>109</v>
      </c>
      <c r="D65" s="417">
        <f>+D53+D55+ D52-D61-D63</f>
        <v>1138</v>
      </c>
      <c r="E65" s="520"/>
      <c r="F65" s="418">
        <f>D65*E65</f>
        <v>0</v>
      </c>
    </row>
    <row r="66" spans="1:10" x14ac:dyDescent="0.2">
      <c r="A66" s="421"/>
      <c r="C66" s="423"/>
      <c r="F66" s="418"/>
    </row>
    <row r="67" spans="1:10" ht="25.5" x14ac:dyDescent="0.2">
      <c r="A67" s="421" t="s">
        <v>344</v>
      </c>
      <c r="B67" s="451" t="s">
        <v>345</v>
      </c>
      <c r="C67" s="452" t="s">
        <v>109</v>
      </c>
      <c r="D67" s="453">
        <f>+D52+D53</f>
        <v>1253</v>
      </c>
      <c r="E67" s="522"/>
      <c r="F67" s="454">
        <f>+ROUND(D67*E67,2)</f>
        <v>0</v>
      </c>
    </row>
    <row r="68" spans="1:10" x14ac:dyDescent="0.2">
      <c r="A68" s="421"/>
      <c r="C68" s="423"/>
      <c r="F68" s="418"/>
    </row>
    <row r="69" spans="1:10" ht="38.25" x14ac:dyDescent="0.2">
      <c r="A69" s="421" t="s">
        <v>346</v>
      </c>
      <c r="B69" s="451" t="s">
        <v>347</v>
      </c>
      <c r="C69" s="452" t="s">
        <v>71</v>
      </c>
      <c r="D69" s="453">
        <v>8</v>
      </c>
      <c r="E69" s="522"/>
      <c r="F69" s="454">
        <f>+ROUND(D69*E69,2)</f>
        <v>0</v>
      </c>
    </row>
    <row r="70" spans="1:10" x14ac:dyDescent="0.2">
      <c r="A70" s="421"/>
      <c r="C70" s="423"/>
      <c r="F70" s="418"/>
    </row>
    <row r="71" spans="1:10" ht="89.25" x14ac:dyDescent="0.2">
      <c r="A71" s="421" t="s">
        <v>348</v>
      </c>
      <c r="B71" s="451" t="s">
        <v>472</v>
      </c>
      <c r="C71" s="452" t="s">
        <v>314</v>
      </c>
      <c r="D71" s="453">
        <v>1</v>
      </c>
      <c r="E71" s="522"/>
      <c r="F71" s="454">
        <f>+ROUND(D71*E71,2)</f>
        <v>0</v>
      </c>
    </row>
    <row r="72" spans="1:10" x14ac:dyDescent="0.2">
      <c r="B72" s="443"/>
      <c r="C72" s="416"/>
      <c r="D72" s="446"/>
      <c r="E72" s="417"/>
      <c r="F72" s="455"/>
    </row>
    <row r="73" spans="1:10" x14ac:dyDescent="0.2">
      <c r="A73" s="456"/>
      <c r="B73" s="457" t="s">
        <v>349</v>
      </c>
      <c r="C73" s="458"/>
      <c r="D73" s="459"/>
      <c r="E73" s="460"/>
      <c r="F73" s="461">
        <f>SUM(F48:F72)</f>
        <v>0</v>
      </c>
      <c r="G73" s="368">
        <f>+F73/$D$27</f>
        <v>0</v>
      </c>
    </row>
    <row r="74" spans="1:10" x14ac:dyDescent="0.2">
      <c r="B74" s="415"/>
      <c r="C74" s="416"/>
      <c r="D74" s="446"/>
      <c r="E74" s="417"/>
      <c r="F74" s="462"/>
    </row>
    <row r="75" spans="1:10" s="368" customFormat="1" x14ac:dyDescent="0.2">
      <c r="A75" s="441"/>
      <c r="B75" s="415"/>
      <c r="C75" s="416"/>
      <c r="D75" s="446"/>
      <c r="E75" s="417"/>
      <c r="F75" s="462"/>
      <c r="H75" s="369"/>
      <c r="I75" s="369"/>
      <c r="J75" s="369"/>
    </row>
    <row r="76" spans="1:10" s="368" customFormat="1" x14ac:dyDescent="0.2">
      <c r="A76" s="441"/>
      <c r="B76" s="443"/>
      <c r="C76" s="416"/>
      <c r="D76" s="446"/>
      <c r="E76" s="417"/>
      <c r="F76" s="455"/>
      <c r="H76" s="369"/>
      <c r="I76" s="369"/>
      <c r="J76" s="369"/>
    </row>
    <row r="77" spans="1:10" s="368" customFormat="1" x14ac:dyDescent="0.2">
      <c r="A77" s="386" t="s">
        <v>290</v>
      </c>
      <c r="B77" s="415" t="s">
        <v>291</v>
      </c>
      <c r="C77" s="423"/>
      <c r="D77" s="411"/>
      <c r="E77" s="413"/>
      <c r="F77" s="418"/>
      <c r="H77" s="369"/>
      <c r="I77" s="369"/>
      <c r="J77" s="369"/>
    </row>
    <row r="78" spans="1:10" s="368" customFormat="1" x14ac:dyDescent="0.2">
      <c r="A78" s="441"/>
      <c r="B78" s="422"/>
      <c r="C78" s="423"/>
      <c r="D78" s="412"/>
      <c r="E78" s="413"/>
      <c r="F78" s="418"/>
      <c r="H78" s="369"/>
      <c r="I78" s="369"/>
      <c r="J78" s="369"/>
    </row>
    <row r="79" spans="1:10" s="368" customFormat="1" ht="127.5" x14ac:dyDescent="0.2">
      <c r="A79" s="421" t="s">
        <v>350</v>
      </c>
      <c r="B79" s="524" t="s">
        <v>483</v>
      </c>
      <c r="C79" s="423"/>
      <c r="D79" s="412"/>
      <c r="E79" s="413"/>
      <c r="F79" s="418"/>
      <c r="H79" s="369"/>
      <c r="I79" s="369"/>
      <c r="J79" s="369"/>
    </row>
    <row r="80" spans="1:10" s="368" customFormat="1" x14ac:dyDescent="0.2">
      <c r="A80" s="421"/>
      <c r="B80" s="422" t="s">
        <v>351</v>
      </c>
      <c r="C80" s="423" t="s">
        <v>22</v>
      </c>
      <c r="D80" s="412">
        <v>215</v>
      </c>
      <c r="E80" s="520"/>
      <c r="F80" s="418">
        <f>+ROUND(D80*E80,2)</f>
        <v>0</v>
      </c>
      <c r="H80" s="369"/>
      <c r="I80" s="369"/>
      <c r="J80" s="369"/>
    </row>
    <row r="81" spans="1:10" s="368" customFormat="1" ht="46.5" customHeight="1" x14ac:dyDescent="0.2">
      <c r="A81" s="421"/>
      <c r="B81" s="527" t="s">
        <v>484</v>
      </c>
      <c r="C81" s="525"/>
      <c r="D81" s="525"/>
      <c r="E81" s="526"/>
      <c r="F81" s="418"/>
      <c r="H81" s="369"/>
      <c r="I81" s="369"/>
      <c r="J81" s="369"/>
    </row>
    <row r="82" spans="1:10" s="368" customFormat="1" x14ac:dyDescent="0.2">
      <c r="A82" s="421"/>
      <c r="B82" s="422"/>
      <c r="C82" s="423"/>
      <c r="D82" s="412"/>
      <c r="E82" s="413"/>
      <c r="F82" s="418"/>
      <c r="H82" s="369"/>
      <c r="I82" s="369"/>
      <c r="J82" s="369"/>
    </row>
    <row r="83" spans="1:10" ht="165.75" x14ac:dyDescent="0.2">
      <c r="A83" s="421" t="s">
        <v>352</v>
      </c>
      <c r="B83" s="524" t="s">
        <v>487</v>
      </c>
      <c r="C83" s="423"/>
      <c r="F83" s="418"/>
    </row>
    <row r="84" spans="1:10" x14ac:dyDescent="0.2">
      <c r="A84" s="421"/>
      <c r="B84" s="422" t="s">
        <v>353</v>
      </c>
      <c r="C84" s="423" t="s">
        <v>71</v>
      </c>
      <c r="D84" s="412">
        <v>10</v>
      </c>
      <c r="E84" s="520"/>
      <c r="F84" s="418">
        <f>+ROUND(D84*E84,2)</f>
        <v>0</v>
      </c>
    </row>
    <row r="85" spans="1:10" x14ac:dyDescent="0.2">
      <c r="A85" s="421"/>
      <c r="B85" s="422" t="s">
        <v>354</v>
      </c>
      <c r="C85" s="423" t="s">
        <v>71</v>
      </c>
      <c r="D85" s="412">
        <v>3</v>
      </c>
      <c r="E85" s="520"/>
      <c r="F85" s="418">
        <f>+ROUND(D85*E85,2)</f>
        <v>0</v>
      </c>
    </row>
    <row r="86" spans="1:10" ht="45.75" customHeight="1" x14ac:dyDescent="0.2">
      <c r="A86" s="421"/>
      <c r="B86" s="527" t="s">
        <v>489</v>
      </c>
      <c r="C86" s="528"/>
      <c r="D86" s="528"/>
      <c r="E86" s="529"/>
      <c r="F86" s="418"/>
    </row>
    <row r="87" spans="1:10" s="368" customFormat="1" x14ac:dyDescent="0.2">
      <c r="A87" s="421"/>
      <c r="B87" s="422"/>
      <c r="C87" s="423"/>
      <c r="D87" s="412"/>
      <c r="E87" s="413"/>
      <c r="F87" s="418"/>
      <c r="H87" s="369"/>
      <c r="I87" s="369"/>
      <c r="J87" s="369"/>
    </row>
    <row r="88" spans="1:10" s="368" customFormat="1" ht="63.75" x14ac:dyDescent="0.2">
      <c r="A88" s="421" t="s">
        <v>355</v>
      </c>
      <c r="B88" s="524" t="s">
        <v>488</v>
      </c>
      <c r="C88" s="423"/>
      <c r="D88" s="412"/>
      <c r="E88" s="413"/>
      <c r="F88" s="418"/>
      <c r="H88" s="369"/>
      <c r="I88" s="369"/>
      <c r="J88" s="369"/>
    </row>
    <row r="89" spans="1:10" s="368" customFormat="1" x14ac:dyDescent="0.2">
      <c r="A89" s="421"/>
      <c r="B89" s="422" t="s">
        <v>356</v>
      </c>
      <c r="C89" s="423" t="s">
        <v>71</v>
      </c>
      <c r="D89" s="412">
        <v>4</v>
      </c>
      <c r="E89" s="520"/>
      <c r="F89" s="418">
        <f>+ROUND(D89*E89,2)</f>
        <v>0</v>
      </c>
      <c r="H89" s="369"/>
      <c r="I89" s="369"/>
      <c r="J89" s="369"/>
    </row>
    <row r="90" spans="1:10" s="368" customFormat="1" x14ac:dyDescent="0.2">
      <c r="A90" s="421"/>
      <c r="B90" s="422" t="s">
        <v>357</v>
      </c>
      <c r="C90" s="423" t="s">
        <v>71</v>
      </c>
      <c r="D90" s="412">
        <v>5</v>
      </c>
      <c r="E90" s="520"/>
      <c r="F90" s="418">
        <f>+ROUND(D90*E90,2)</f>
        <v>0</v>
      </c>
      <c r="H90" s="369"/>
      <c r="I90" s="369"/>
      <c r="J90" s="369"/>
    </row>
    <row r="91" spans="1:10" ht="45.75" customHeight="1" x14ac:dyDescent="0.2">
      <c r="A91" s="421"/>
      <c r="B91" s="527" t="s">
        <v>485</v>
      </c>
      <c r="C91" s="528"/>
      <c r="D91" s="528"/>
      <c r="E91" s="529"/>
      <c r="F91" s="418"/>
    </row>
    <row r="92" spans="1:10" s="368" customFormat="1" x14ac:dyDescent="0.2">
      <c r="A92" s="421"/>
      <c r="B92" s="422"/>
      <c r="C92" s="423"/>
      <c r="D92" s="412"/>
      <c r="E92" s="413"/>
      <c r="F92" s="418"/>
      <c r="H92" s="369"/>
      <c r="I92" s="369"/>
      <c r="J92" s="369"/>
    </row>
    <row r="93" spans="1:10" s="368" customFormat="1" ht="25.5" x14ac:dyDescent="0.2">
      <c r="A93" s="421" t="s">
        <v>358</v>
      </c>
      <c r="B93" s="422" t="s">
        <v>359</v>
      </c>
      <c r="C93" s="423" t="s">
        <v>327</v>
      </c>
      <c r="D93" s="412">
        <v>215</v>
      </c>
      <c r="E93" s="520"/>
      <c r="F93" s="418">
        <f>+ROUND(D93*E93,2)</f>
        <v>0</v>
      </c>
      <c r="H93" s="369"/>
      <c r="I93" s="369"/>
      <c r="J93" s="369"/>
    </row>
    <row r="94" spans="1:10" s="368" customFormat="1" x14ac:dyDescent="0.2">
      <c r="A94" s="421"/>
      <c r="B94" s="463"/>
      <c r="C94" s="423"/>
      <c r="D94" s="412"/>
      <c r="E94" s="413"/>
      <c r="F94" s="418"/>
      <c r="H94" s="369"/>
      <c r="I94" s="369"/>
      <c r="J94" s="369"/>
    </row>
    <row r="95" spans="1:10" s="368" customFormat="1" ht="25.5" x14ac:dyDescent="0.2">
      <c r="A95" s="421" t="s">
        <v>360</v>
      </c>
      <c r="B95" s="422" t="s">
        <v>361</v>
      </c>
      <c r="C95" s="423" t="s">
        <v>327</v>
      </c>
      <c r="D95" s="412">
        <v>215</v>
      </c>
      <c r="E95" s="520"/>
      <c r="F95" s="418">
        <f>+ROUND(D95*E95,2)</f>
        <v>0</v>
      </c>
      <c r="H95" s="369"/>
      <c r="I95" s="369"/>
      <c r="J95" s="369"/>
    </row>
    <row r="96" spans="1:10" s="368" customFormat="1" x14ac:dyDescent="0.2">
      <c r="A96" s="421"/>
      <c r="B96" s="422"/>
      <c r="C96" s="423"/>
      <c r="D96" s="412"/>
      <c r="E96" s="413"/>
      <c r="F96" s="418"/>
      <c r="H96" s="369"/>
      <c r="I96" s="369"/>
      <c r="J96" s="369"/>
    </row>
    <row r="97" spans="1:10" s="368" customFormat="1" ht="38.25" x14ac:dyDescent="0.2">
      <c r="A97" s="421" t="s">
        <v>362</v>
      </c>
      <c r="B97" s="422" t="s">
        <v>363</v>
      </c>
      <c r="C97" s="423" t="s">
        <v>71</v>
      </c>
      <c r="D97" s="412">
        <v>9</v>
      </c>
      <c r="E97" s="520"/>
      <c r="F97" s="418">
        <f>+ROUND(D97*E97,2)</f>
        <v>0</v>
      </c>
      <c r="H97" s="369"/>
      <c r="I97" s="369"/>
      <c r="J97" s="369"/>
    </row>
    <row r="98" spans="1:10" s="368" customFormat="1" x14ac:dyDescent="0.2">
      <c r="A98" s="421"/>
      <c r="B98" s="463"/>
      <c r="C98" s="423"/>
      <c r="D98" s="412"/>
      <c r="E98" s="413"/>
      <c r="F98" s="418"/>
      <c r="H98" s="369"/>
      <c r="I98" s="369"/>
      <c r="J98" s="369"/>
    </row>
    <row r="99" spans="1:10" s="368" customFormat="1" ht="25.5" x14ac:dyDescent="0.2">
      <c r="A99" s="421" t="s">
        <v>364</v>
      </c>
      <c r="B99" s="422" t="s">
        <v>365</v>
      </c>
      <c r="C99" s="423" t="s">
        <v>71</v>
      </c>
      <c r="D99" s="412">
        <v>9</v>
      </c>
      <c r="E99" s="520"/>
      <c r="F99" s="418">
        <f>+ROUND(D99*E99,2)</f>
        <v>0</v>
      </c>
      <c r="H99" s="369"/>
      <c r="I99" s="369"/>
      <c r="J99" s="369"/>
    </row>
    <row r="100" spans="1:10" s="368" customFormat="1" x14ac:dyDescent="0.2">
      <c r="A100" s="421"/>
      <c r="B100" s="422"/>
      <c r="C100" s="423"/>
      <c r="D100" s="412"/>
      <c r="E100" s="413"/>
      <c r="F100" s="418"/>
      <c r="H100" s="369"/>
      <c r="I100" s="369"/>
      <c r="J100" s="369"/>
    </row>
    <row r="101" spans="1:10" s="368" customFormat="1" ht="127.5" x14ac:dyDescent="0.2">
      <c r="A101" s="421" t="s">
        <v>366</v>
      </c>
      <c r="B101" s="422" t="s">
        <v>367</v>
      </c>
      <c r="C101" s="416" t="s">
        <v>71</v>
      </c>
      <c r="D101" s="412">
        <v>2</v>
      </c>
      <c r="E101" s="523"/>
      <c r="F101" s="455">
        <f>+ROUND(D101*E101,2)</f>
        <v>0</v>
      </c>
      <c r="H101" s="369"/>
      <c r="I101" s="369"/>
      <c r="J101" s="369"/>
    </row>
    <row r="102" spans="1:10" s="368" customFormat="1" x14ac:dyDescent="0.2">
      <c r="A102" s="421"/>
      <c r="B102" s="422"/>
      <c r="C102" s="423"/>
      <c r="D102" s="412"/>
      <c r="E102" s="413"/>
      <c r="F102" s="418"/>
      <c r="H102" s="369"/>
      <c r="I102" s="369"/>
      <c r="J102" s="369"/>
    </row>
    <row r="103" spans="1:10" s="368" customFormat="1" ht="127.5" x14ac:dyDescent="0.2">
      <c r="A103" s="421" t="s">
        <v>368</v>
      </c>
      <c r="B103" s="422" t="s">
        <v>473</v>
      </c>
      <c r="C103" s="416" t="s">
        <v>71</v>
      </c>
      <c r="D103" s="412">
        <v>9</v>
      </c>
      <c r="E103" s="523"/>
      <c r="F103" s="455">
        <f>D103*E103</f>
        <v>0</v>
      </c>
      <c r="H103" s="369"/>
      <c r="I103" s="369"/>
      <c r="J103" s="369"/>
    </row>
    <row r="104" spans="1:10" s="368" customFormat="1" x14ac:dyDescent="0.2">
      <c r="A104" s="421"/>
      <c r="B104" s="422"/>
      <c r="C104" s="423"/>
      <c r="D104" s="412"/>
      <c r="E104" s="413"/>
      <c r="F104" s="418"/>
      <c r="H104" s="369"/>
      <c r="I104" s="369"/>
      <c r="J104" s="369"/>
    </row>
    <row r="105" spans="1:10" s="368" customFormat="1" ht="51" x14ac:dyDescent="0.2">
      <c r="A105" s="421" t="s">
        <v>369</v>
      </c>
      <c r="B105" s="422" t="s">
        <v>370</v>
      </c>
      <c r="C105" s="416" t="s">
        <v>81</v>
      </c>
      <c r="D105" s="412">
        <v>100</v>
      </c>
      <c r="E105" s="523"/>
      <c r="F105" s="455">
        <f>+ROUND(D105*E105,2)</f>
        <v>0</v>
      </c>
      <c r="H105" s="369"/>
      <c r="I105" s="369"/>
      <c r="J105" s="369"/>
    </row>
    <row r="106" spans="1:10" s="368" customFormat="1" x14ac:dyDescent="0.2">
      <c r="A106" s="421"/>
      <c r="B106" s="422"/>
      <c r="C106" s="423"/>
      <c r="D106" s="412"/>
      <c r="E106" s="413"/>
      <c r="F106" s="418"/>
      <c r="H106" s="369"/>
      <c r="I106" s="369"/>
      <c r="J106" s="369"/>
    </row>
    <row r="107" spans="1:10" s="368" customFormat="1" ht="25.5" x14ac:dyDescent="0.2">
      <c r="A107" s="421" t="s">
        <v>371</v>
      </c>
      <c r="B107" s="422" t="s">
        <v>372</v>
      </c>
      <c r="C107" s="423" t="s">
        <v>81</v>
      </c>
      <c r="D107" s="412">
        <v>12</v>
      </c>
      <c r="E107" s="520"/>
      <c r="F107" s="418">
        <f>+ROUND(D107*E107,2)</f>
        <v>0</v>
      </c>
      <c r="H107" s="369"/>
      <c r="I107" s="369"/>
      <c r="J107" s="369"/>
    </row>
    <row r="108" spans="1:10" s="368" customFormat="1" x14ac:dyDescent="0.2">
      <c r="A108" s="421"/>
      <c r="B108" s="422"/>
      <c r="C108" s="416"/>
      <c r="D108" s="464"/>
      <c r="E108" s="417"/>
      <c r="F108" s="455"/>
      <c r="H108" s="369"/>
      <c r="I108" s="369"/>
      <c r="J108" s="369"/>
    </row>
    <row r="109" spans="1:10" s="368" customFormat="1" ht="63.75" x14ac:dyDescent="0.2">
      <c r="A109" s="421" t="s">
        <v>373</v>
      </c>
      <c r="B109" s="422" t="s">
        <v>374</v>
      </c>
      <c r="C109" s="423" t="s">
        <v>327</v>
      </c>
      <c r="D109" s="412">
        <v>215</v>
      </c>
      <c r="E109" s="520"/>
      <c r="F109" s="418">
        <f>+ROUND(D109*E109,2)</f>
        <v>0</v>
      </c>
      <c r="H109" s="369"/>
      <c r="I109" s="369"/>
      <c r="J109" s="369"/>
    </row>
    <row r="110" spans="1:10" s="368" customFormat="1" x14ac:dyDescent="0.2">
      <c r="A110" s="421"/>
      <c r="B110" s="422"/>
      <c r="C110" s="423"/>
      <c r="D110" s="412"/>
      <c r="E110" s="413"/>
      <c r="F110" s="418"/>
      <c r="H110" s="369"/>
      <c r="I110" s="369"/>
      <c r="J110" s="369"/>
    </row>
    <row r="111" spans="1:10" s="368" customFormat="1" ht="25.5" x14ac:dyDescent="0.2">
      <c r="A111" s="421" t="s">
        <v>375</v>
      </c>
      <c r="B111" s="422" t="s">
        <v>376</v>
      </c>
      <c r="C111" s="423" t="s">
        <v>377</v>
      </c>
      <c r="D111" s="412">
        <v>215</v>
      </c>
      <c r="E111" s="520"/>
      <c r="F111" s="418">
        <f>+ROUND(D111*E111,2)</f>
        <v>0</v>
      </c>
      <c r="H111" s="369"/>
      <c r="I111" s="369"/>
      <c r="J111" s="369"/>
    </row>
    <row r="112" spans="1:10" s="368" customFormat="1" x14ac:dyDescent="0.2">
      <c r="A112" s="421"/>
      <c r="B112" s="463"/>
      <c r="C112" s="423"/>
      <c r="D112" s="412"/>
      <c r="E112" s="413"/>
      <c r="F112" s="418"/>
      <c r="H112" s="369"/>
      <c r="I112" s="369"/>
      <c r="J112" s="369"/>
    </row>
    <row r="113" spans="1:10" x14ac:dyDescent="0.2">
      <c r="A113" s="465"/>
      <c r="B113" s="428" t="s">
        <v>378</v>
      </c>
      <c r="C113" s="466"/>
      <c r="D113" s="467"/>
      <c r="E113" s="468"/>
      <c r="F113" s="469">
        <f>SUM(F78:F112)</f>
        <v>0</v>
      </c>
      <c r="G113" s="368">
        <f>+F113/$D$27</f>
        <v>0</v>
      </c>
    </row>
    <row r="114" spans="1:10" x14ac:dyDescent="0.2">
      <c r="A114" s="470"/>
      <c r="B114" s="434"/>
      <c r="C114" s="471"/>
      <c r="D114" s="472"/>
      <c r="E114" s="473"/>
      <c r="F114" s="474"/>
    </row>
    <row r="115" spans="1:10" x14ac:dyDescent="0.2">
      <c r="A115" s="470"/>
      <c r="B115" s="434"/>
      <c r="C115" s="471"/>
      <c r="D115" s="472"/>
      <c r="E115" s="473"/>
      <c r="F115" s="474"/>
    </row>
    <row r="116" spans="1:10" x14ac:dyDescent="0.2">
      <c r="A116" s="470"/>
      <c r="B116" s="434"/>
      <c r="C116" s="471"/>
      <c r="D116" s="472"/>
      <c r="E116" s="473"/>
      <c r="F116" s="474"/>
    </row>
    <row r="117" spans="1:10" s="368" customFormat="1" x14ac:dyDescent="0.2">
      <c r="A117" s="386" t="s">
        <v>292</v>
      </c>
      <c r="B117" s="415" t="s">
        <v>293</v>
      </c>
      <c r="C117" s="423"/>
      <c r="D117" s="411"/>
      <c r="E117" s="413"/>
      <c r="F117" s="418"/>
      <c r="H117" s="369"/>
      <c r="I117" s="369"/>
      <c r="J117" s="369"/>
    </row>
    <row r="118" spans="1:10" s="368" customFormat="1" x14ac:dyDescent="0.2">
      <c r="A118" s="441"/>
      <c r="B118" s="422"/>
      <c r="C118" s="423"/>
      <c r="D118" s="412"/>
      <c r="E118" s="413"/>
      <c r="F118" s="418"/>
      <c r="H118" s="369"/>
      <c r="I118" s="369"/>
      <c r="J118" s="369"/>
    </row>
    <row r="119" spans="1:10" ht="25.5" x14ac:dyDescent="0.2">
      <c r="A119" s="421" t="s">
        <v>379</v>
      </c>
      <c r="B119" s="422" t="s">
        <v>380</v>
      </c>
      <c r="C119" s="423" t="s">
        <v>71</v>
      </c>
      <c r="D119" s="373">
        <v>10</v>
      </c>
      <c r="E119" s="520"/>
      <c r="F119" s="475">
        <f>+ROUND(D119*E119,2)</f>
        <v>0</v>
      </c>
    </row>
    <row r="120" spans="1:10" x14ac:dyDescent="0.2">
      <c r="A120" s="421"/>
      <c r="C120" s="423"/>
      <c r="D120" s="373"/>
      <c r="F120" s="475"/>
    </row>
    <row r="121" spans="1:10" ht="25.5" x14ac:dyDescent="0.2">
      <c r="A121" s="421" t="s">
        <v>381</v>
      </c>
      <c r="B121" s="422" t="s">
        <v>382</v>
      </c>
      <c r="C121" s="423" t="s">
        <v>71</v>
      </c>
      <c r="D121" s="373">
        <v>5</v>
      </c>
      <c r="E121" s="520"/>
      <c r="F121" s="475">
        <f>+ROUND(D121*E121,2)</f>
        <v>0</v>
      </c>
    </row>
    <row r="122" spans="1:10" x14ac:dyDescent="0.2">
      <c r="A122" s="421"/>
      <c r="C122" s="423"/>
      <c r="D122" s="373"/>
      <c r="F122" s="475"/>
    </row>
    <row r="123" spans="1:10" x14ac:dyDescent="0.2">
      <c r="A123" s="421" t="s">
        <v>383</v>
      </c>
      <c r="B123" s="422" t="s">
        <v>384</v>
      </c>
      <c r="C123" s="423" t="s">
        <v>71</v>
      </c>
      <c r="D123" s="373">
        <v>7</v>
      </c>
      <c r="E123" s="520"/>
      <c r="F123" s="475">
        <f>+ROUND(D123*E123,2)</f>
        <v>0</v>
      </c>
    </row>
    <row r="124" spans="1:10" x14ac:dyDescent="0.2">
      <c r="A124" s="421"/>
      <c r="C124" s="423"/>
      <c r="D124" s="373"/>
      <c r="F124" s="475"/>
    </row>
    <row r="125" spans="1:10" x14ac:dyDescent="0.2">
      <c r="A125" s="421" t="s">
        <v>385</v>
      </c>
      <c r="B125" s="422" t="s">
        <v>386</v>
      </c>
      <c r="C125" s="423" t="s">
        <v>71</v>
      </c>
      <c r="D125" s="373">
        <v>9</v>
      </c>
      <c r="E125" s="520"/>
      <c r="F125" s="475">
        <f>+ROUND(D125*E125,2)</f>
        <v>0</v>
      </c>
    </row>
    <row r="126" spans="1:10" x14ac:dyDescent="0.2">
      <c r="A126" s="421"/>
      <c r="C126" s="423"/>
      <c r="D126" s="373"/>
      <c r="F126" s="475"/>
    </row>
    <row r="127" spans="1:10" x14ac:dyDescent="0.2">
      <c r="A127" s="421" t="s">
        <v>387</v>
      </c>
      <c r="B127" s="422" t="s">
        <v>388</v>
      </c>
      <c r="C127" s="423" t="s">
        <v>71</v>
      </c>
      <c r="D127" s="373">
        <v>2</v>
      </c>
      <c r="E127" s="520"/>
      <c r="F127" s="475">
        <f>+ROUND(D127*E127,2)</f>
        <v>0</v>
      </c>
    </row>
    <row r="128" spans="1:10" x14ac:dyDescent="0.2">
      <c r="A128" s="421"/>
      <c r="C128" s="423"/>
      <c r="D128" s="373"/>
      <c r="F128" s="475"/>
    </row>
    <row r="129" spans="1:10" x14ac:dyDescent="0.2">
      <c r="A129" s="421" t="s">
        <v>389</v>
      </c>
      <c r="B129" s="422" t="s">
        <v>390</v>
      </c>
      <c r="C129" s="423" t="s">
        <v>71</v>
      </c>
      <c r="D129" s="373">
        <v>1</v>
      </c>
      <c r="E129" s="520"/>
      <c r="F129" s="475">
        <f>+ROUND(D129*E129,2)</f>
        <v>0</v>
      </c>
    </row>
    <row r="130" spans="1:10" x14ac:dyDescent="0.2">
      <c r="A130" s="421"/>
      <c r="B130" s="476"/>
      <c r="C130" s="477"/>
      <c r="D130" s="478"/>
      <c r="E130" s="473"/>
      <c r="F130" s="479"/>
    </row>
    <row r="131" spans="1:10" ht="25.5" x14ac:dyDescent="0.2">
      <c r="A131" s="421" t="s">
        <v>391</v>
      </c>
      <c r="B131" s="422" t="s">
        <v>392</v>
      </c>
      <c r="C131" s="423" t="s">
        <v>327</v>
      </c>
      <c r="D131" s="373">
        <v>125</v>
      </c>
      <c r="E131" s="520"/>
      <c r="F131" s="475">
        <f>+ROUND(D131*E131,2)</f>
        <v>0</v>
      </c>
    </row>
    <row r="132" spans="1:10" x14ac:dyDescent="0.2">
      <c r="A132" s="421"/>
      <c r="B132" s="476"/>
      <c r="C132" s="477"/>
      <c r="D132" s="478"/>
      <c r="E132" s="473"/>
      <c r="F132" s="479"/>
    </row>
    <row r="133" spans="1:10" ht="25.5" x14ac:dyDescent="0.2">
      <c r="A133" s="421" t="s">
        <v>393</v>
      </c>
      <c r="B133" s="422" t="s">
        <v>394</v>
      </c>
      <c r="C133" s="423" t="s">
        <v>327</v>
      </c>
      <c r="D133" s="373">
        <v>115</v>
      </c>
      <c r="E133" s="520"/>
      <c r="F133" s="475">
        <f>+ROUND(D133*E133,2)</f>
        <v>0</v>
      </c>
    </row>
    <row r="134" spans="1:10" x14ac:dyDescent="0.2">
      <c r="A134" s="421"/>
      <c r="B134" s="476"/>
      <c r="C134" s="477"/>
      <c r="D134" s="478"/>
      <c r="E134" s="473"/>
      <c r="F134" s="479"/>
    </row>
    <row r="135" spans="1:10" ht="25.5" x14ac:dyDescent="0.2">
      <c r="A135" s="421" t="s">
        <v>395</v>
      </c>
      <c r="B135" s="422" t="s">
        <v>396</v>
      </c>
      <c r="C135" s="423" t="s">
        <v>327</v>
      </c>
      <c r="D135" s="373">
        <v>17</v>
      </c>
      <c r="E135" s="520"/>
      <c r="F135" s="475">
        <f>+ROUND(D135*E135,2)</f>
        <v>0</v>
      </c>
    </row>
    <row r="136" spans="1:10" x14ac:dyDescent="0.2">
      <c r="A136" s="421"/>
      <c r="B136" s="434"/>
      <c r="C136" s="471"/>
      <c r="D136" s="472"/>
      <c r="E136" s="473"/>
      <c r="F136" s="474"/>
    </row>
    <row r="137" spans="1:10" x14ac:dyDescent="0.2">
      <c r="A137" s="465"/>
      <c r="B137" s="428" t="s">
        <v>397</v>
      </c>
      <c r="C137" s="466"/>
      <c r="D137" s="467"/>
      <c r="E137" s="468"/>
      <c r="F137" s="469">
        <f>SUM(F118:F136)</f>
        <v>0</v>
      </c>
      <c r="G137" s="368">
        <f>+F137/$D$27</f>
        <v>0</v>
      </c>
    </row>
    <row r="138" spans="1:10" x14ac:dyDescent="0.2">
      <c r="A138" s="480"/>
      <c r="B138" s="481"/>
      <c r="C138" s="482"/>
      <c r="D138" s="483"/>
      <c r="E138" s="484"/>
      <c r="F138" s="485"/>
    </row>
    <row r="139" spans="1:10" x14ac:dyDescent="0.2">
      <c r="A139" s="480"/>
      <c r="B139" s="481"/>
      <c r="C139" s="482"/>
      <c r="D139" s="483"/>
      <c r="E139" s="484"/>
      <c r="F139" s="485"/>
    </row>
    <row r="140" spans="1:10" x14ac:dyDescent="0.2">
      <c r="A140" s="386"/>
      <c r="B140" s="393"/>
      <c r="F140" s="420"/>
    </row>
    <row r="141" spans="1:10" s="450" customFormat="1" ht="12.75" x14ac:dyDescent="0.2">
      <c r="A141" s="486" t="s">
        <v>294</v>
      </c>
      <c r="B141" s="487" t="s">
        <v>398</v>
      </c>
      <c r="C141" s="488"/>
      <c r="D141" s="447"/>
      <c r="E141" s="489"/>
      <c r="F141" s="448"/>
      <c r="G141" s="490"/>
      <c r="H141" s="490"/>
      <c r="I141" s="491"/>
      <c r="J141" s="492"/>
    </row>
    <row r="142" spans="1:10" s="450" customFormat="1" ht="25.5" x14ac:dyDescent="0.2">
      <c r="A142" s="486"/>
      <c r="B142" s="258" t="s">
        <v>399</v>
      </c>
      <c r="C142" s="488"/>
      <c r="D142" s="447"/>
      <c r="E142" s="489"/>
      <c r="F142" s="448"/>
      <c r="G142" s="490"/>
      <c r="H142" s="490"/>
      <c r="I142" s="491"/>
      <c r="J142" s="492"/>
    </row>
    <row r="143" spans="1:10" s="450" customFormat="1" ht="12.75" x14ac:dyDescent="0.2">
      <c r="A143" s="486"/>
      <c r="B143" s="258"/>
      <c r="C143" s="488"/>
      <c r="D143" s="447"/>
      <c r="E143" s="489"/>
      <c r="F143" s="448"/>
      <c r="G143" s="490"/>
      <c r="H143" s="490"/>
      <c r="I143" s="491"/>
      <c r="J143" s="492"/>
    </row>
    <row r="144" spans="1:10" s="368" customFormat="1" x14ac:dyDescent="0.2">
      <c r="A144" s="421"/>
      <c r="B144" s="422"/>
      <c r="C144" s="423"/>
      <c r="D144" s="412"/>
      <c r="E144" s="413"/>
      <c r="F144" s="418"/>
      <c r="H144" s="369"/>
      <c r="I144" s="369"/>
      <c r="J144" s="369"/>
    </row>
    <row r="145" spans="1:16" s="368" customFormat="1" ht="76.5" x14ac:dyDescent="0.2">
      <c r="A145" s="421" t="s">
        <v>400</v>
      </c>
      <c r="B145" s="422" t="s">
        <v>101</v>
      </c>
      <c r="C145" s="423" t="s">
        <v>102</v>
      </c>
      <c r="D145" s="412">
        <v>1050</v>
      </c>
      <c r="E145" s="520"/>
      <c r="F145" s="418">
        <f>ROUND(D145*E145,2)</f>
        <v>0</v>
      </c>
      <c r="H145" s="369"/>
      <c r="I145" s="369"/>
      <c r="J145" s="369"/>
    </row>
    <row r="146" spans="1:16" s="368" customFormat="1" x14ac:dyDescent="0.2">
      <c r="A146" s="421"/>
      <c r="B146" s="422"/>
      <c r="C146" s="423"/>
      <c r="D146" s="412"/>
      <c r="E146" s="413"/>
      <c r="F146" s="418"/>
      <c r="H146" s="369"/>
      <c r="I146" s="369"/>
      <c r="J146" s="369"/>
    </row>
    <row r="147" spans="1:16" s="368" customFormat="1" ht="63.75" x14ac:dyDescent="0.2">
      <c r="A147" s="421" t="s">
        <v>401</v>
      </c>
      <c r="B147" s="422" t="s">
        <v>402</v>
      </c>
      <c r="C147" s="423" t="s">
        <v>22</v>
      </c>
      <c r="D147" s="412">
        <v>220</v>
      </c>
      <c r="E147" s="520"/>
      <c r="F147" s="418">
        <f>ROUND(D147*E147,2)</f>
        <v>0</v>
      </c>
      <c r="H147" s="369"/>
      <c r="I147" s="369"/>
      <c r="J147" s="369"/>
    </row>
    <row r="148" spans="1:16" s="368" customFormat="1" x14ac:dyDescent="0.2">
      <c r="A148" s="421"/>
      <c r="B148" s="422"/>
      <c r="C148" s="423"/>
      <c r="D148" s="412"/>
      <c r="E148" s="413"/>
      <c r="F148" s="418"/>
      <c r="H148" s="369"/>
      <c r="I148" s="369"/>
      <c r="J148" s="369"/>
    </row>
    <row r="149" spans="1:16" s="450" customFormat="1" ht="25.5" x14ac:dyDescent="0.2">
      <c r="A149" s="421" t="s">
        <v>403</v>
      </c>
      <c r="B149" s="258" t="s">
        <v>404</v>
      </c>
      <c r="C149" s="493" t="s">
        <v>405</v>
      </c>
      <c r="D149" s="446">
        <f>25/2+7.5</f>
        <v>20</v>
      </c>
      <c r="E149" s="530"/>
      <c r="F149" s="448">
        <f>+ROUND(D149*E149,2)</f>
        <v>0</v>
      </c>
      <c r="G149" s="494"/>
      <c r="H149" s="494"/>
      <c r="I149" s="495"/>
      <c r="J149" s="492"/>
      <c r="K149" s="496"/>
      <c r="L149" s="496"/>
      <c r="M149" s="496"/>
      <c r="N149" s="496"/>
      <c r="O149" s="496"/>
      <c r="P149" s="496"/>
    </row>
    <row r="150" spans="1:16" s="450" customFormat="1" ht="12.75" x14ac:dyDescent="0.2">
      <c r="A150" s="421"/>
      <c r="B150" s="497"/>
      <c r="C150" s="498"/>
      <c r="D150" s="499"/>
      <c r="E150" s="500"/>
      <c r="F150" s="448"/>
      <c r="G150" s="494"/>
      <c r="H150" s="494"/>
      <c r="I150" s="495"/>
      <c r="J150" s="492"/>
      <c r="K150" s="496"/>
      <c r="L150" s="496"/>
      <c r="M150" s="496"/>
      <c r="N150" s="496"/>
      <c r="O150" s="496"/>
      <c r="P150" s="496"/>
    </row>
    <row r="151" spans="1:16" s="450" customFormat="1" ht="38.25" x14ac:dyDescent="0.2">
      <c r="A151" s="421" t="s">
        <v>406</v>
      </c>
      <c r="B151" s="258" t="s">
        <v>407</v>
      </c>
      <c r="C151" s="493" t="s">
        <v>102</v>
      </c>
      <c r="D151" s="446">
        <v>30</v>
      </c>
      <c r="E151" s="530"/>
      <c r="F151" s="448">
        <f>+ROUND(D151*E151,2)</f>
        <v>0</v>
      </c>
      <c r="G151" s="494"/>
      <c r="H151" s="494"/>
      <c r="I151" s="495"/>
      <c r="J151" s="492"/>
      <c r="K151" s="496"/>
      <c r="L151" s="496"/>
      <c r="M151" s="496"/>
      <c r="N151" s="496"/>
      <c r="O151" s="496"/>
      <c r="P151" s="496"/>
    </row>
    <row r="152" spans="1:16" s="450" customFormat="1" ht="12.75" x14ac:dyDescent="0.2">
      <c r="A152" s="421"/>
      <c r="B152" s="497"/>
      <c r="C152" s="498"/>
      <c r="D152" s="499"/>
      <c r="E152" s="500"/>
      <c r="F152" s="448"/>
      <c r="G152" s="494"/>
      <c r="H152" s="494"/>
      <c r="I152" s="495"/>
      <c r="J152" s="492"/>
      <c r="K152" s="496"/>
      <c r="L152" s="496"/>
      <c r="M152" s="496"/>
      <c r="N152" s="496"/>
      <c r="O152" s="496"/>
      <c r="P152" s="496"/>
    </row>
    <row r="153" spans="1:16" s="450" customFormat="1" ht="38.25" x14ac:dyDescent="0.2">
      <c r="A153" s="421" t="s">
        <v>408</v>
      </c>
      <c r="B153" s="258" t="s">
        <v>409</v>
      </c>
      <c r="C153" s="493" t="s">
        <v>22</v>
      </c>
      <c r="D153" s="446">
        <v>220</v>
      </c>
      <c r="E153" s="530"/>
      <c r="F153" s="448">
        <f>+ROUND(D153*E153,2)</f>
        <v>0</v>
      </c>
      <c r="G153" s="494"/>
      <c r="H153" s="494"/>
      <c r="I153" s="495"/>
      <c r="J153" s="492"/>
      <c r="K153" s="496"/>
      <c r="L153" s="496"/>
      <c r="M153" s="496"/>
      <c r="N153" s="496"/>
      <c r="O153" s="496"/>
      <c r="P153" s="496"/>
    </row>
    <row r="154" spans="1:16" s="450" customFormat="1" ht="12.75" x14ac:dyDescent="0.2">
      <c r="A154" s="421"/>
      <c r="B154" s="497"/>
      <c r="C154" s="498"/>
      <c r="D154" s="499"/>
      <c r="E154" s="500"/>
      <c r="F154" s="448"/>
      <c r="G154" s="494"/>
      <c r="H154" s="494"/>
      <c r="I154" s="495"/>
      <c r="J154" s="492"/>
      <c r="K154" s="496"/>
      <c r="L154" s="496"/>
      <c r="M154" s="496"/>
      <c r="N154" s="496"/>
      <c r="O154" s="496"/>
      <c r="P154" s="496"/>
    </row>
    <row r="155" spans="1:16" s="450" customFormat="1" ht="38.25" x14ac:dyDescent="0.2">
      <c r="A155" s="421" t="s">
        <v>410</v>
      </c>
      <c r="B155" s="258" t="s">
        <v>411</v>
      </c>
      <c r="C155" s="493" t="s">
        <v>109</v>
      </c>
      <c r="D155" s="501">
        <f>666.5*0.4</f>
        <v>266.60000000000002</v>
      </c>
      <c r="E155" s="531"/>
      <c r="F155" s="448">
        <f>+ROUND(D155*E155,2)</f>
        <v>0</v>
      </c>
      <c r="G155" s="490"/>
      <c r="H155" s="490"/>
      <c r="I155" s="491"/>
      <c r="J155" s="492"/>
    </row>
    <row r="156" spans="1:16" x14ac:dyDescent="0.2">
      <c r="A156" s="421"/>
      <c r="B156" s="258"/>
      <c r="C156" s="493"/>
      <c r="D156" s="446"/>
      <c r="E156" s="489"/>
      <c r="F156" s="448"/>
      <c r="G156" s="369"/>
    </row>
    <row r="157" spans="1:16" ht="38.25" x14ac:dyDescent="0.2">
      <c r="A157" s="421" t="s">
        <v>412</v>
      </c>
      <c r="B157" s="258" t="s">
        <v>413</v>
      </c>
      <c r="C157" s="493" t="s">
        <v>414</v>
      </c>
      <c r="D157" s="501">
        <v>1050</v>
      </c>
      <c r="E157" s="531"/>
      <c r="F157" s="448">
        <f>+ROUND(D157*E157,2)</f>
        <v>0</v>
      </c>
      <c r="G157" s="369"/>
    </row>
    <row r="158" spans="1:16" x14ac:dyDescent="0.2">
      <c r="A158" s="421"/>
      <c r="B158" s="258"/>
      <c r="C158" s="493"/>
      <c r="D158" s="446"/>
      <c r="E158" s="489"/>
      <c r="F158" s="448"/>
      <c r="G158" s="369"/>
    </row>
    <row r="159" spans="1:16" ht="51" x14ac:dyDescent="0.2">
      <c r="A159" s="421" t="s">
        <v>415</v>
      </c>
      <c r="B159" s="258" t="s">
        <v>416</v>
      </c>
      <c r="C159" s="493" t="s">
        <v>414</v>
      </c>
      <c r="D159" s="446">
        <f>+D157</f>
        <v>1050</v>
      </c>
      <c r="E159" s="531"/>
      <c r="F159" s="448">
        <f>+ROUND(D159*E159,2)</f>
        <v>0</v>
      </c>
      <c r="G159" s="369"/>
    </row>
    <row r="160" spans="1:16" s="450" customFormat="1" ht="12.75" x14ac:dyDescent="0.2">
      <c r="A160" s="502"/>
      <c r="B160" s="497"/>
      <c r="C160" s="498"/>
      <c r="D160" s="499"/>
      <c r="E160" s="500"/>
      <c r="F160" s="448"/>
      <c r="G160" s="490"/>
      <c r="H160" s="490"/>
      <c r="I160" s="491"/>
      <c r="J160" s="492"/>
    </row>
    <row r="161" spans="1:16" s="450" customFormat="1" ht="12.75" x14ac:dyDescent="0.2">
      <c r="A161" s="503" t="s">
        <v>294</v>
      </c>
      <c r="B161" s="504" t="s">
        <v>417</v>
      </c>
      <c r="C161" s="505"/>
      <c r="D161" s="506"/>
      <c r="E161" s="507"/>
      <c r="F161" s="508">
        <f>+SUM(F145:F160)</f>
        <v>0</v>
      </c>
      <c r="G161" s="368">
        <f>+F161/$D$27</f>
        <v>0</v>
      </c>
      <c r="H161" s="494"/>
      <c r="I161" s="495"/>
      <c r="J161" s="492"/>
      <c r="K161" s="496"/>
      <c r="L161" s="496"/>
      <c r="M161" s="496"/>
      <c r="N161" s="496"/>
      <c r="O161" s="496"/>
      <c r="P161" s="496"/>
    </row>
    <row r="162" spans="1:16" s="450" customFormat="1" ht="12.75" x14ac:dyDescent="0.2">
      <c r="A162" s="509"/>
      <c r="B162" s="510"/>
      <c r="C162" s="511"/>
      <c r="D162" s="512"/>
      <c r="E162" s="513"/>
      <c r="F162" s="514"/>
      <c r="G162" s="494"/>
      <c r="H162" s="494"/>
      <c r="I162" s="495"/>
      <c r="J162" s="492"/>
      <c r="K162" s="496"/>
      <c r="L162" s="496"/>
      <c r="M162" s="496"/>
      <c r="N162" s="496"/>
      <c r="O162" s="496"/>
      <c r="P162" s="496"/>
    </row>
    <row r="163" spans="1:16" s="450" customFormat="1" ht="12.75" x14ac:dyDescent="0.2">
      <c r="A163" s="486"/>
      <c r="B163" s="487"/>
      <c r="C163" s="488"/>
      <c r="D163" s="447"/>
      <c r="E163" s="489"/>
      <c r="F163" s="515"/>
      <c r="G163" s="494"/>
      <c r="H163" s="494"/>
      <c r="I163" s="495"/>
      <c r="J163" s="492"/>
      <c r="K163" s="496"/>
      <c r="L163" s="496"/>
      <c r="M163" s="496"/>
      <c r="N163" s="496"/>
      <c r="O163" s="496"/>
      <c r="P163" s="496"/>
    </row>
    <row r="164" spans="1:16" s="450" customFormat="1" ht="12.75" x14ac:dyDescent="0.2">
      <c r="A164" s="486"/>
      <c r="B164" s="487"/>
      <c r="C164" s="488"/>
      <c r="D164" s="447"/>
      <c r="E164" s="489"/>
      <c r="F164" s="448"/>
      <c r="G164" s="494"/>
      <c r="H164" s="494"/>
      <c r="I164" s="495"/>
      <c r="J164" s="492"/>
      <c r="K164" s="496"/>
      <c r="L164" s="496"/>
      <c r="M164" s="496"/>
      <c r="N164" s="496"/>
      <c r="O164" s="496"/>
      <c r="P164" s="496"/>
    </row>
    <row r="165" spans="1:16" s="450" customFormat="1" ht="12.75" x14ac:dyDescent="0.2">
      <c r="A165" s="486" t="s">
        <v>296</v>
      </c>
      <c r="B165" s="394" t="s">
        <v>418</v>
      </c>
      <c r="C165" s="488"/>
      <c r="D165" s="447"/>
      <c r="E165" s="489"/>
      <c r="F165" s="448"/>
      <c r="G165" s="490"/>
      <c r="H165" s="490"/>
      <c r="I165" s="491"/>
      <c r="J165" s="492"/>
    </row>
    <row r="166" spans="1:16" s="450" customFormat="1" ht="12.75" x14ac:dyDescent="0.2">
      <c r="A166" s="486"/>
      <c r="B166" s="487"/>
      <c r="C166" s="488"/>
      <c r="D166" s="447"/>
      <c r="E166" s="489"/>
      <c r="F166" s="448"/>
      <c r="G166" s="490"/>
      <c r="H166" s="490"/>
      <c r="I166" s="491"/>
      <c r="J166" s="492"/>
    </row>
    <row r="167" spans="1:16" s="450" customFormat="1" ht="207" customHeight="1" x14ac:dyDescent="0.2">
      <c r="A167" s="516" t="s">
        <v>419</v>
      </c>
      <c r="B167" s="517" t="s">
        <v>420</v>
      </c>
      <c r="C167" s="493" t="s">
        <v>405</v>
      </c>
      <c r="D167" s="446">
        <v>77</v>
      </c>
      <c r="E167" s="530"/>
      <c r="F167" s="448">
        <f>+ROUND(D167*E167,2)</f>
        <v>0</v>
      </c>
      <c r="G167" s="494"/>
      <c r="H167" s="494"/>
      <c r="I167" s="495"/>
      <c r="J167" s="492"/>
      <c r="K167" s="496"/>
      <c r="L167" s="496"/>
      <c r="M167" s="496"/>
      <c r="N167" s="496"/>
      <c r="O167" s="496"/>
      <c r="P167" s="496"/>
    </row>
    <row r="168" spans="1:16" s="450" customFormat="1" ht="12.75" x14ac:dyDescent="0.2">
      <c r="A168" s="516"/>
      <c r="B168" s="497"/>
      <c r="C168" s="498"/>
      <c r="D168" s="499"/>
      <c r="E168" s="500"/>
      <c r="F168" s="448"/>
      <c r="G168" s="494"/>
      <c r="H168" s="494"/>
      <c r="I168" s="495"/>
      <c r="J168" s="492"/>
      <c r="K168" s="496"/>
      <c r="L168" s="496"/>
      <c r="M168" s="496"/>
      <c r="N168" s="496"/>
      <c r="O168" s="496"/>
      <c r="P168" s="496"/>
    </row>
    <row r="169" spans="1:16" s="450" customFormat="1" ht="38.25" x14ac:dyDescent="0.2">
      <c r="A169" s="516" t="s">
        <v>421</v>
      </c>
      <c r="B169" s="517" t="s">
        <v>422</v>
      </c>
      <c r="C169" s="493" t="s">
        <v>405</v>
      </c>
      <c r="D169" s="446">
        <v>50</v>
      </c>
      <c r="E169" s="530"/>
      <c r="F169" s="448">
        <f>+ROUND(D169*E169,2)</f>
        <v>0</v>
      </c>
      <c r="G169" s="494"/>
      <c r="H169" s="494"/>
      <c r="I169" s="495"/>
      <c r="J169" s="492"/>
      <c r="K169" s="496"/>
      <c r="L169" s="496"/>
      <c r="M169" s="496"/>
      <c r="N169" s="496"/>
      <c r="O169" s="496"/>
      <c r="P169" s="496"/>
    </row>
    <row r="170" spans="1:16" s="450" customFormat="1" ht="12.75" x14ac:dyDescent="0.2">
      <c r="A170" s="516"/>
      <c r="B170" s="497"/>
      <c r="C170" s="498"/>
      <c r="D170" s="499"/>
      <c r="E170" s="500"/>
      <c r="F170" s="448"/>
      <c r="G170" s="494"/>
      <c r="H170" s="494"/>
      <c r="I170" s="495"/>
      <c r="J170" s="492"/>
      <c r="K170" s="496"/>
      <c r="L170" s="496"/>
      <c r="M170" s="496"/>
      <c r="N170" s="496"/>
      <c r="O170" s="496"/>
      <c r="P170" s="496"/>
    </row>
    <row r="171" spans="1:16" s="450" customFormat="1" ht="38.25" x14ac:dyDescent="0.2">
      <c r="A171" s="516" t="s">
        <v>423</v>
      </c>
      <c r="B171" s="517" t="s">
        <v>424</v>
      </c>
      <c r="C171" s="493" t="s">
        <v>405</v>
      </c>
      <c r="D171" s="446">
        <v>25</v>
      </c>
      <c r="E171" s="530"/>
      <c r="F171" s="448">
        <f>+ROUND(D171*E171,2)</f>
        <v>0</v>
      </c>
      <c r="G171" s="494"/>
      <c r="H171" s="494"/>
      <c r="I171" s="495"/>
      <c r="J171" s="492"/>
      <c r="K171" s="496"/>
      <c r="L171" s="496"/>
      <c r="M171" s="496"/>
      <c r="N171" s="496"/>
      <c r="O171" s="496"/>
      <c r="P171" s="496"/>
    </row>
    <row r="172" spans="1:16" s="450" customFormat="1" ht="12.75" x14ac:dyDescent="0.2">
      <c r="A172" s="516"/>
      <c r="B172" s="497"/>
      <c r="C172" s="498"/>
      <c r="D172" s="499"/>
      <c r="E172" s="500"/>
      <c r="F172" s="448"/>
      <c r="G172" s="494"/>
      <c r="H172" s="494"/>
      <c r="I172" s="495"/>
      <c r="J172" s="492"/>
      <c r="K172" s="496"/>
      <c r="L172" s="496"/>
      <c r="M172" s="496"/>
      <c r="N172" s="496"/>
      <c r="O172" s="496"/>
      <c r="P172" s="496"/>
    </row>
    <row r="173" spans="1:16" s="450" customFormat="1" ht="140.25" x14ac:dyDescent="0.2">
      <c r="A173" s="516" t="s">
        <v>425</v>
      </c>
      <c r="B173" s="524" t="s">
        <v>486</v>
      </c>
      <c r="C173" s="493" t="s">
        <v>71</v>
      </c>
      <c r="D173" s="501">
        <v>13</v>
      </c>
      <c r="E173" s="531"/>
      <c r="F173" s="448">
        <f>+ROUND(D173*E173,2)</f>
        <v>0</v>
      </c>
      <c r="G173" s="490"/>
      <c r="H173" s="490"/>
      <c r="I173" s="491"/>
      <c r="J173" s="492"/>
    </row>
    <row r="174" spans="1:16" ht="45.75" customHeight="1" x14ac:dyDescent="0.2">
      <c r="A174" s="421"/>
      <c r="B174" s="527" t="s">
        <v>485</v>
      </c>
      <c r="C174" s="528"/>
      <c r="D174" s="528"/>
      <c r="E174" s="529"/>
      <c r="F174" s="418"/>
    </row>
    <row r="175" spans="1:16" s="450" customFormat="1" ht="12.75" x14ac:dyDescent="0.2">
      <c r="A175" s="516"/>
      <c r="B175" s="497"/>
      <c r="C175" s="498"/>
      <c r="D175" s="499"/>
      <c r="E175" s="500"/>
      <c r="F175" s="448"/>
      <c r="G175" s="494"/>
      <c r="H175" s="494"/>
      <c r="I175" s="495"/>
      <c r="J175" s="492"/>
      <c r="K175" s="496"/>
      <c r="L175" s="496"/>
      <c r="M175" s="496"/>
      <c r="N175" s="496"/>
      <c r="O175" s="496"/>
      <c r="P175" s="496"/>
    </row>
    <row r="176" spans="1:16" s="450" customFormat="1" ht="38.25" x14ac:dyDescent="0.2">
      <c r="A176" s="516" t="s">
        <v>426</v>
      </c>
      <c r="B176" s="422" t="s">
        <v>427</v>
      </c>
      <c r="C176" s="493" t="s">
        <v>71</v>
      </c>
      <c r="D176" s="501">
        <v>13</v>
      </c>
      <c r="E176" s="531"/>
      <c r="F176" s="448">
        <f>+ROUND(D176*E176,2)</f>
        <v>0</v>
      </c>
      <c r="G176" s="490"/>
      <c r="H176" s="490"/>
      <c r="I176" s="491"/>
      <c r="J176" s="492"/>
    </row>
    <row r="177" spans="1:16" s="450" customFormat="1" ht="12.75" x14ac:dyDescent="0.2">
      <c r="A177" s="502"/>
      <c r="B177" s="497"/>
      <c r="C177" s="498"/>
      <c r="D177" s="499"/>
      <c r="E177" s="500"/>
      <c r="F177" s="448"/>
      <c r="G177" s="490"/>
      <c r="H177" s="490"/>
      <c r="I177" s="491"/>
      <c r="J177" s="492"/>
    </row>
    <row r="178" spans="1:16" s="450" customFormat="1" ht="12.75" x14ac:dyDescent="0.2">
      <c r="A178" s="503" t="s">
        <v>296</v>
      </c>
      <c r="B178" s="518" t="s">
        <v>428</v>
      </c>
      <c r="C178" s="505"/>
      <c r="D178" s="506"/>
      <c r="E178" s="507"/>
      <c r="F178" s="508">
        <f>+SUM(F167:F177)</f>
        <v>0</v>
      </c>
      <c r="G178" s="368">
        <f>+F178/$D$27</f>
        <v>0</v>
      </c>
      <c r="H178" s="494"/>
      <c r="I178" s="495"/>
      <c r="J178" s="492"/>
      <c r="K178" s="496"/>
      <c r="L178" s="496"/>
      <c r="M178" s="496"/>
      <c r="N178" s="496"/>
      <c r="O178" s="496"/>
      <c r="P178" s="496"/>
    </row>
    <row r="179" spans="1:16" s="450" customFormat="1" ht="12.75" x14ac:dyDescent="0.2">
      <c r="A179" s="509"/>
      <c r="B179" s="510"/>
      <c r="C179" s="511"/>
      <c r="D179" s="512"/>
      <c r="E179" s="513"/>
      <c r="F179" s="514"/>
      <c r="G179" s="494"/>
      <c r="H179" s="494"/>
      <c r="I179" s="495"/>
      <c r="J179" s="492"/>
      <c r="K179" s="496"/>
      <c r="L179" s="496"/>
      <c r="M179" s="496"/>
      <c r="N179" s="496"/>
      <c r="O179" s="496"/>
      <c r="P179" s="496"/>
    </row>
    <row r="180" spans="1:16" s="450" customFormat="1" ht="12.75" x14ac:dyDescent="0.2">
      <c r="A180" s="486"/>
      <c r="B180" s="487"/>
      <c r="C180" s="488"/>
      <c r="D180" s="447"/>
      <c r="E180" s="489"/>
      <c r="F180" s="515"/>
      <c r="G180" s="494"/>
      <c r="H180" s="494"/>
      <c r="I180" s="495"/>
      <c r="J180" s="492"/>
      <c r="K180" s="496"/>
      <c r="L180" s="496"/>
      <c r="M180" s="496"/>
      <c r="N180" s="496"/>
      <c r="O180" s="496"/>
      <c r="P180" s="496"/>
    </row>
    <row r="181" spans="1:16" s="450" customFormat="1" ht="12.75" x14ac:dyDescent="0.2">
      <c r="A181" s="486"/>
      <c r="B181" s="487"/>
      <c r="C181" s="488"/>
      <c r="D181" s="447"/>
      <c r="E181" s="489"/>
      <c r="F181" s="448"/>
      <c r="G181" s="494"/>
      <c r="H181" s="494"/>
      <c r="I181" s="495"/>
      <c r="J181" s="492"/>
      <c r="K181" s="496"/>
      <c r="L181" s="496"/>
      <c r="M181" s="496"/>
      <c r="N181" s="496"/>
      <c r="O181" s="496"/>
      <c r="P181" s="496"/>
    </row>
    <row r="182" spans="1:16" s="377" customFormat="1" ht="15" x14ac:dyDescent="0.25">
      <c r="A182" s="386" t="s">
        <v>298</v>
      </c>
      <c r="B182" s="380" t="s">
        <v>299</v>
      </c>
      <c r="C182" s="372"/>
      <c r="D182" s="373"/>
      <c r="E182" s="374"/>
      <c r="F182" s="375"/>
      <c r="G182" s="376"/>
    </row>
    <row r="183" spans="1:16" s="377" customFormat="1" ht="15" x14ac:dyDescent="0.25">
      <c r="A183" s="421"/>
      <c r="B183" s="232"/>
      <c r="C183" s="423"/>
      <c r="D183" s="373"/>
      <c r="E183" s="413"/>
      <c r="F183" s="475"/>
      <c r="G183" s="376"/>
    </row>
    <row r="184" spans="1:16" s="377" customFormat="1" ht="15" x14ac:dyDescent="0.25">
      <c r="A184" s="421" t="s">
        <v>429</v>
      </c>
      <c r="B184" s="232" t="s">
        <v>430</v>
      </c>
      <c r="C184" s="423" t="s">
        <v>314</v>
      </c>
      <c r="D184" s="373">
        <v>1</v>
      </c>
      <c r="E184" s="520"/>
      <c r="F184" s="475">
        <f>+ROUND(D184*E184,2)</f>
        <v>0</v>
      </c>
      <c r="G184" s="376"/>
    </row>
    <row r="185" spans="1:16" s="377" customFormat="1" ht="15" x14ac:dyDescent="0.25">
      <c r="A185" s="421"/>
      <c r="B185" s="232"/>
      <c r="C185" s="423"/>
      <c r="D185" s="373"/>
      <c r="E185" s="413"/>
      <c r="F185" s="475"/>
      <c r="G185" s="376"/>
    </row>
    <row r="186" spans="1:16" s="377" customFormat="1" ht="38.25" x14ac:dyDescent="0.25">
      <c r="A186" s="421" t="s">
        <v>431</v>
      </c>
      <c r="B186" s="232" t="s">
        <v>474</v>
      </c>
      <c r="C186" s="423" t="s">
        <v>314</v>
      </c>
      <c r="D186" s="373">
        <v>1</v>
      </c>
      <c r="E186" s="520"/>
      <c r="F186" s="475">
        <f>+ROUND(D186*E186,2)</f>
        <v>0</v>
      </c>
      <c r="G186" s="376"/>
    </row>
    <row r="187" spans="1:16" s="377" customFormat="1" ht="15" x14ac:dyDescent="0.25">
      <c r="A187" s="421"/>
      <c r="B187" s="232"/>
      <c r="C187" s="423"/>
      <c r="D187" s="373"/>
      <c r="E187" s="413"/>
      <c r="F187" s="475"/>
      <c r="G187" s="376"/>
    </row>
    <row r="188" spans="1:16" s="377" customFormat="1" ht="127.5" x14ac:dyDescent="0.25">
      <c r="A188" s="421" t="s">
        <v>432</v>
      </c>
      <c r="B188" s="532" t="s">
        <v>490</v>
      </c>
      <c r="C188" s="423" t="s">
        <v>314</v>
      </c>
      <c r="D188" s="373">
        <v>1</v>
      </c>
      <c r="E188" s="520"/>
      <c r="F188" s="475">
        <f>+ROUND(D188*E188,2)</f>
        <v>0</v>
      </c>
      <c r="G188" s="376"/>
    </row>
    <row r="189" spans="1:16" s="377" customFormat="1" ht="15" x14ac:dyDescent="0.25">
      <c r="A189" s="384"/>
      <c r="B189" s="422"/>
      <c r="C189" s="423"/>
      <c r="D189" s="373"/>
      <c r="E189" s="413"/>
      <c r="F189" s="475"/>
      <c r="G189" s="376"/>
    </row>
    <row r="190" spans="1:16" x14ac:dyDescent="0.2">
      <c r="A190" s="386" t="s">
        <v>298</v>
      </c>
      <c r="B190" s="428" t="s">
        <v>433</v>
      </c>
      <c r="C190" s="466"/>
      <c r="D190" s="467"/>
      <c r="E190" s="468"/>
      <c r="F190" s="469">
        <f>SUM(F183:F189)</f>
        <v>0</v>
      </c>
      <c r="G190" s="368">
        <f>+F190/$D$27</f>
        <v>0</v>
      </c>
    </row>
    <row r="191" spans="1:16" x14ac:dyDescent="0.2">
      <c r="A191" s="386"/>
      <c r="B191" s="393"/>
      <c r="F191" s="420"/>
    </row>
    <row r="192" spans="1:16" x14ac:dyDescent="0.2">
      <c r="A192" s="386"/>
      <c r="B192" s="393"/>
      <c r="F192" s="420"/>
    </row>
    <row r="193" spans="1:6" x14ac:dyDescent="0.2">
      <c r="A193" s="386"/>
      <c r="B193" s="393"/>
      <c r="F193" s="420"/>
    </row>
    <row r="194" spans="1:6" x14ac:dyDescent="0.2">
      <c r="A194" s="386"/>
      <c r="B194" s="393"/>
      <c r="F194" s="420"/>
    </row>
    <row r="195" spans="1:6" x14ac:dyDescent="0.2">
      <c r="A195" s="386"/>
      <c r="B195" s="393"/>
      <c r="E195" s="519"/>
      <c r="F195" s="420"/>
    </row>
  </sheetData>
  <sheetProtection algorithmName="SHA-512" hashValue="ja/A4BoLY2SvaeHv2CBk4tW8v0Okj53+ej/wUrrHGxQDobDrt0M9UNkY5EX7o3YAcbMbwTttOymHnJBATW+4eg==" saltValue="OdXIvHw8zTBodEew19ao0g==" spinCount="100000" sheet="1" objects="1" scenarios="1"/>
  <mergeCells count="6">
    <mergeCell ref="A1:F3"/>
    <mergeCell ref="A4:B4"/>
    <mergeCell ref="B81:E81"/>
    <mergeCell ref="B86:E86"/>
    <mergeCell ref="B174:E174"/>
    <mergeCell ref="B91:E91"/>
  </mergeCells>
  <pageMargins left="0.98425196850393704" right="0.39370078740157483" top="0.59055118110236227" bottom="0.59055118110236227" header="0" footer="0"/>
  <pageSetup paperSize="9" orientation="portrait" r:id="rId1"/>
  <headerFooter alignWithMargins="0">
    <oddHeader>&amp;L&amp;F&amp;R&amp;A</oddHeader>
    <oddFooter>&amp;R&amp;"Arial,Navadno"&amp;10stran &amp;P od &amp;N</oddFooter>
  </headerFooter>
  <rowBreaks count="2" manualBreakCount="2">
    <brk id="23" max="5" man="1"/>
    <brk id="46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G36" sqref="G36"/>
    </sheetView>
  </sheetViews>
  <sheetFormatPr defaultColWidth="9.140625" defaultRowHeight="15" x14ac:dyDescent="0.25"/>
  <cols>
    <col min="1" max="1" width="9.140625" style="6"/>
    <col min="2" max="3" width="10.5703125" style="7" bestFit="1" customWidth="1"/>
    <col min="4" max="4" width="10.28515625" style="6" customWidth="1"/>
    <col min="5" max="9" width="9.140625" style="6"/>
    <col min="10" max="10" width="9.140625" style="10"/>
    <col min="11" max="16384" width="9.140625" style="6"/>
  </cols>
  <sheetData>
    <row r="1" spans="1:12" s="4" customFormat="1" x14ac:dyDescent="0.2">
      <c r="A1" s="2" t="s">
        <v>434</v>
      </c>
      <c r="B1" s="3" t="s">
        <v>435</v>
      </c>
      <c r="C1" s="3" t="s">
        <v>436</v>
      </c>
      <c r="D1" s="2" t="s">
        <v>437</v>
      </c>
      <c r="E1" s="2" t="s">
        <v>438</v>
      </c>
      <c r="F1" s="2" t="s">
        <v>439</v>
      </c>
      <c r="I1" s="4" t="s">
        <v>450</v>
      </c>
      <c r="J1" s="8">
        <v>1.5</v>
      </c>
      <c r="L1" s="4">
        <v>1.86</v>
      </c>
    </row>
    <row r="2" spans="1:12" s="4" customFormat="1" x14ac:dyDescent="0.2">
      <c r="A2" s="2" t="s">
        <v>440</v>
      </c>
      <c r="B2" s="3"/>
      <c r="C2" s="3"/>
      <c r="D2" s="2"/>
      <c r="E2" s="2"/>
      <c r="F2" s="2"/>
      <c r="I2" s="4" t="s">
        <v>451</v>
      </c>
      <c r="J2" s="8">
        <v>1.79</v>
      </c>
      <c r="L2" s="4">
        <v>1.41</v>
      </c>
    </row>
    <row r="3" spans="1:12" s="4" customFormat="1" x14ac:dyDescent="0.2">
      <c r="A3" s="2" t="s">
        <v>441</v>
      </c>
      <c r="B3" s="3">
        <v>459171.59154729999</v>
      </c>
      <c r="C3" s="3">
        <v>104868.4871247</v>
      </c>
      <c r="D3" s="5">
        <v>0</v>
      </c>
      <c r="E3" s="5">
        <v>317.43</v>
      </c>
      <c r="F3" s="5">
        <v>315.57</v>
      </c>
      <c r="I3" s="4" t="s">
        <v>452</v>
      </c>
      <c r="J3" s="8">
        <v>1.74</v>
      </c>
      <c r="L3" s="4">
        <v>1.41</v>
      </c>
    </row>
    <row r="4" spans="1:12" s="4" customFormat="1" x14ac:dyDescent="0.2">
      <c r="A4" s="2" t="s">
        <v>442</v>
      </c>
      <c r="B4" s="3">
        <v>459177.02578650002</v>
      </c>
      <c r="C4" s="3">
        <v>104850.93905820001</v>
      </c>
      <c r="D4" s="5">
        <v>18.37</v>
      </c>
      <c r="E4" s="5">
        <v>317.14</v>
      </c>
      <c r="F4" s="5">
        <v>315.73</v>
      </c>
      <c r="I4" s="4" t="s">
        <v>453</v>
      </c>
      <c r="J4" s="8">
        <v>1.89</v>
      </c>
      <c r="L4" s="4">
        <v>1.73</v>
      </c>
    </row>
    <row r="5" spans="1:12" s="4" customFormat="1" x14ac:dyDescent="0.2">
      <c r="A5" s="2" t="s">
        <v>443</v>
      </c>
      <c r="B5" s="3">
        <v>459166.79496640002</v>
      </c>
      <c r="C5" s="3">
        <v>104836.83787079999</v>
      </c>
      <c r="D5" s="5">
        <v>35.792000000000002</v>
      </c>
      <c r="E5" s="5">
        <v>317.26</v>
      </c>
      <c r="F5" s="5">
        <v>315.85000000000002</v>
      </c>
      <c r="I5" s="4" t="s">
        <v>454</v>
      </c>
      <c r="J5" s="8">
        <v>1.5</v>
      </c>
      <c r="L5" s="4">
        <v>2.2999999999999998</v>
      </c>
    </row>
    <row r="6" spans="1:12" s="4" customFormat="1" x14ac:dyDescent="0.2">
      <c r="A6" s="2" t="s">
        <v>444</v>
      </c>
      <c r="B6" s="3">
        <v>459136.22264699999</v>
      </c>
      <c r="C6" s="3">
        <v>104832.6848928</v>
      </c>
      <c r="D6" s="5">
        <v>66.644999999999996</v>
      </c>
      <c r="E6" s="5">
        <v>318.07</v>
      </c>
      <c r="F6" s="5">
        <v>316.33999999999997</v>
      </c>
      <c r="I6" s="4" t="s">
        <v>455</v>
      </c>
      <c r="J6" s="8">
        <v>1.5</v>
      </c>
      <c r="L6" s="4">
        <v>2.61</v>
      </c>
    </row>
    <row r="7" spans="1:12" s="4" customFormat="1" x14ac:dyDescent="0.2">
      <c r="A7" s="2" t="s">
        <v>445</v>
      </c>
      <c r="B7" s="3">
        <v>459108.56243430002</v>
      </c>
      <c r="C7" s="3">
        <v>104829.01024600001</v>
      </c>
      <c r="D7" s="5">
        <v>94.548000000000002</v>
      </c>
      <c r="E7" s="5">
        <v>319.08999999999997</v>
      </c>
      <c r="F7" s="5">
        <v>316.79000000000002</v>
      </c>
      <c r="I7" s="4" t="s">
        <v>456</v>
      </c>
      <c r="J7" s="8">
        <v>1.4</v>
      </c>
      <c r="L7" s="4">
        <v>2.78</v>
      </c>
    </row>
    <row r="8" spans="1:12" s="4" customFormat="1" x14ac:dyDescent="0.2">
      <c r="A8" s="2" t="s">
        <v>446</v>
      </c>
      <c r="B8" s="3">
        <v>459095.49502049998</v>
      </c>
      <c r="C8" s="3">
        <v>104826.2801738</v>
      </c>
      <c r="D8" s="5">
        <v>107.898</v>
      </c>
      <c r="E8" s="5">
        <v>319.61</v>
      </c>
      <c r="F8" s="5">
        <v>317</v>
      </c>
      <c r="I8" s="4" t="s">
        <v>457</v>
      </c>
      <c r="J8" s="8">
        <v>1.4</v>
      </c>
      <c r="L8" s="4">
        <v>2.92</v>
      </c>
    </row>
    <row r="9" spans="1:12" s="4" customFormat="1" x14ac:dyDescent="0.2">
      <c r="A9" s="2" t="s">
        <v>447</v>
      </c>
      <c r="B9" s="3">
        <v>459059.99052440003</v>
      </c>
      <c r="C9" s="3">
        <v>104814.852338</v>
      </c>
      <c r="D9" s="5">
        <v>145.196</v>
      </c>
      <c r="E9" s="5">
        <v>320.76</v>
      </c>
      <c r="F9" s="5">
        <v>317.98</v>
      </c>
      <c r="I9" s="4" t="s">
        <v>458</v>
      </c>
      <c r="J9" s="8">
        <v>1.4</v>
      </c>
      <c r="L9" s="9">
        <v>2.72</v>
      </c>
    </row>
    <row r="10" spans="1:12" s="4" customFormat="1" x14ac:dyDescent="0.2">
      <c r="A10" s="2" t="s">
        <v>448</v>
      </c>
      <c r="B10" s="3">
        <v>459025.88558200002</v>
      </c>
      <c r="C10" s="3">
        <v>104802.7365866</v>
      </c>
      <c r="D10" s="5">
        <v>181.38900000000001</v>
      </c>
      <c r="E10" s="5">
        <v>321.83999999999997</v>
      </c>
      <c r="F10" s="5">
        <v>318.92</v>
      </c>
      <c r="I10" s="4" t="s">
        <v>459</v>
      </c>
      <c r="J10" s="8">
        <v>1.4</v>
      </c>
      <c r="L10" s="4">
        <f>SUM(L1:L9)/9</f>
        <v>2.1933333333333334</v>
      </c>
    </row>
    <row r="11" spans="1:12" s="4" customFormat="1" x14ac:dyDescent="0.2">
      <c r="A11" s="2" t="s">
        <v>449</v>
      </c>
      <c r="B11" s="3">
        <v>458993.0146083</v>
      </c>
      <c r="C11" s="3">
        <v>104796.0652325</v>
      </c>
      <c r="D11" s="5">
        <v>214.93</v>
      </c>
      <c r="E11" s="5">
        <v>322.52</v>
      </c>
      <c r="F11" s="5">
        <v>319.8</v>
      </c>
      <c r="I11" s="4" t="s">
        <v>460</v>
      </c>
      <c r="J11" s="8">
        <v>1.4</v>
      </c>
    </row>
    <row r="12" spans="1:12" x14ac:dyDescent="0.25">
      <c r="I12" s="4" t="s">
        <v>461</v>
      </c>
      <c r="J12" s="8">
        <v>1.4</v>
      </c>
    </row>
    <row r="13" spans="1:12" x14ac:dyDescent="0.25">
      <c r="I13" s="4" t="s">
        <v>462</v>
      </c>
      <c r="J13" s="8">
        <v>1.4</v>
      </c>
    </row>
    <row r="14" spans="1:12" x14ac:dyDescent="0.25">
      <c r="I14" s="4" t="s">
        <v>463</v>
      </c>
      <c r="J14" s="8">
        <v>1.4</v>
      </c>
    </row>
    <row r="15" spans="1:12" x14ac:dyDescent="0.25">
      <c r="I15" s="4" t="s">
        <v>464</v>
      </c>
      <c r="J15" s="8">
        <v>1.4</v>
      </c>
    </row>
    <row r="16" spans="1:12" x14ac:dyDescent="0.25">
      <c r="I16" s="4" t="s">
        <v>465</v>
      </c>
      <c r="J16" s="10">
        <v>1.5</v>
      </c>
    </row>
    <row r="17" spans="9:10" x14ac:dyDescent="0.25">
      <c r="I17" s="4" t="s">
        <v>466</v>
      </c>
      <c r="J17" s="10">
        <v>1.4</v>
      </c>
    </row>
    <row r="18" spans="9:10" x14ac:dyDescent="0.25">
      <c r="I18" s="4" t="s">
        <v>467</v>
      </c>
      <c r="J18" s="10">
        <v>1.45</v>
      </c>
    </row>
    <row r="19" spans="9:10" x14ac:dyDescent="0.25">
      <c r="I19" s="4" t="s">
        <v>468</v>
      </c>
      <c r="J19" s="10">
        <v>1.48</v>
      </c>
    </row>
    <row r="20" spans="9:10" x14ac:dyDescent="0.25">
      <c r="I20" s="9" t="s">
        <v>469</v>
      </c>
      <c r="J20" s="11">
        <v>1.5</v>
      </c>
    </row>
    <row r="21" spans="9:10" x14ac:dyDescent="0.25">
      <c r="J21" s="10">
        <f>SUM(J1:J20)/20</f>
        <v>1.4924999999999997</v>
      </c>
    </row>
  </sheetData>
  <sheetProtection algorithmName="SHA-512" hashValue="KgUXLQbGtMDRfzWvxEiDtfqZ8ZT/jpASuT2NdS7CqQMHkCzAK0NJh2K1UXAbiFk+svwWar1hnWjsCr8xnWxmeQ==" saltValue="6XPT51EYILJiy/7tYiQ//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13</vt:i4>
      </vt:variant>
    </vt:vector>
  </HeadingPairs>
  <TitlesOfParts>
    <vt:vector size="19" baseType="lpstr">
      <vt:lpstr>REKAPITULACIJA</vt:lpstr>
      <vt:lpstr>REK-VO+HP</vt:lpstr>
      <vt:lpstr>VO</vt:lpstr>
      <vt:lpstr>HP</vt:lpstr>
      <vt:lpstr>KA-K1</vt:lpstr>
      <vt:lpstr>Zakoličba</vt:lpstr>
      <vt:lpstr>'KA-K1'!Področje_tiskanja</vt:lpstr>
      <vt:lpstr>REKAPITULACIJA!Področje_tiskanja</vt:lpstr>
      <vt:lpstr>HP!SU_MONTDELA</vt:lpstr>
      <vt:lpstr>su_montdela</vt:lpstr>
      <vt:lpstr>HP!SU_NABAVAMAT</vt:lpstr>
      <vt:lpstr>SU_NABAVAMAT</vt:lpstr>
      <vt:lpstr>su_PREDDELA</vt:lpstr>
      <vt:lpstr>HP!SU_ZEMDELA</vt:lpstr>
      <vt:lpstr>SU_ZEMDELA</vt:lpstr>
      <vt:lpstr>HP!Sub_11</vt:lpstr>
      <vt:lpstr>Sub_11</vt:lpstr>
      <vt:lpstr>HP!Sub_12</vt:lpstr>
      <vt:lpstr>'KA-K1'!Tiskanje_naslovov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Žarkovič</dc:creator>
  <cp:lastModifiedBy>Domen Dežman</cp:lastModifiedBy>
  <cp:lastPrinted>2021-12-27T09:36:48Z</cp:lastPrinted>
  <dcterms:created xsi:type="dcterms:W3CDTF">2021-11-17T12:25:00Z</dcterms:created>
  <dcterms:modified xsi:type="dcterms:W3CDTF">2021-12-27T10:38:18Z</dcterms:modified>
</cp:coreProperties>
</file>