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VKS\2021\VKS-xx-21 Obnova vodovoda in kanalizacije po Vzajemna ulici\"/>
    </mc:Choice>
  </mc:AlternateContent>
  <bookViews>
    <workbookView xWindow="8610" yWindow="0" windowWidth="10290" windowHeight="9120" tabRatio="895" firstSheet="1" activeTab="1"/>
  </bookViews>
  <sheets>
    <sheet name="Sheet1" sheetId="115" state="hidden" r:id="rId1"/>
    <sheet name="SKUPNA REKAPITULACIJA" sheetId="118" r:id="rId2"/>
    <sheet name="NL DN100" sheetId="117" r:id="rId3"/>
    <sheet name="Vzajemna V3" sheetId="116" r:id="rId4"/>
  </sheets>
  <externalReferences>
    <externalReference r:id="rId5"/>
  </externalReferences>
  <definedNames>
    <definedName name="dfg">#REF!</definedName>
    <definedName name="ert">#REF!</definedName>
    <definedName name="ew">#REF!</definedName>
    <definedName name="izkop">#REF!</definedName>
    <definedName name="Izm_11.005">#REF!</definedName>
    <definedName name="Izm_11.006">#REF!</definedName>
    <definedName name="Izm_11.007">#REF!</definedName>
    <definedName name="Izm_11.009">#REF!</definedName>
    <definedName name="obsip">#REF!</definedName>
    <definedName name="OLE_LINK1" localSheetId="1">'SKUPNA REKAPITULACIJA'!$A$99</definedName>
    <definedName name="_xlnm.Print_Area" localSheetId="2">'NL DN100'!$A$1:$J$710</definedName>
    <definedName name="_xlnm.Print_Area" localSheetId="1">'SKUPNA REKAPITULACIJA'!$A$1:$G$236</definedName>
    <definedName name="_xlnm.Print_Area" localSheetId="3">'Vzajemna V3'!$A$1:$H$184</definedName>
    <definedName name="posteljica">#REF!</definedName>
    <definedName name="POV">#REF!</definedName>
    <definedName name="površina">#REF!</definedName>
    <definedName name="pripravljalna">#REF!</definedName>
    <definedName name="razd">#REF!</definedName>
    <definedName name="razdalja">#REF!</definedName>
    <definedName name="s_Prip_del" localSheetId="3">#REF!</definedName>
    <definedName name="s_Prip_del">#REF!</definedName>
    <definedName name="skA">'[1]STRUŠKA II'!$H$27</definedName>
    <definedName name="SU_MONTDELA" localSheetId="3">#REF!</definedName>
    <definedName name="SU_MONTDELA">#REF!</definedName>
    <definedName name="SU_NABAVAMAT" localSheetId="3">#REF!</definedName>
    <definedName name="SU_NABAVAMAT">#REF!</definedName>
    <definedName name="SU_ZEMDELA" localSheetId="3">#REF!</definedName>
    <definedName name="SU_ZEMDELA">#REF!</definedName>
    <definedName name="Sub_11">#REF!</definedName>
    <definedName name="Sub_12">#REF!</definedName>
    <definedName name="š">#REF!</definedName>
    <definedName name="tampon">#REF!</definedName>
    <definedName name="volc">#REF!</definedName>
    <definedName name="volv">#REF!</definedName>
  </definedNames>
  <calcPr calcId="162913"/>
</workbook>
</file>

<file path=xl/calcChain.xml><?xml version="1.0" encoding="utf-8"?>
<calcChain xmlns="http://schemas.openxmlformats.org/spreadsheetml/2006/main">
  <c r="I363" i="117" l="1"/>
  <c r="I271" i="117" l="1"/>
  <c r="I108" i="117"/>
  <c r="I102" i="117"/>
  <c r="I699" i="117" l="1"/>
  <c r="I698" i="117"/>
  <c r="I697" i="117"/>
  <c r="I696" i="117"/>
  <c r="I695" i="117"/>
  <c r="I694" i="117"/>
  <c r="I689" i="117"/>
  <c r="I688" i="117"/>
  <c r="I687" i="117"/>
  <c r="I686" i="117"/>
  <c r="I685" i="117"/>
  <c r="I684" i="117"/>
  <c r="I668" i="117"/>
  <c r="I663" i="117"/>
  <c r="I657" i="117"/>
  <c r="I651" i="117"/>
  <c r="I650" i="117"/>
  <c r="I637" i="117"/>
  <c r="I631" i="117"/>
  <c r="I627" i="117"/>
  <c r="I623" i="117"/>
  <c r="I617" i="117"/>
  <c r="I613" i="117"/>
  <c r="I612" i="117"/>
  <c r="I611" i="117"/>
  <c r="I610" i="117"/>
  <c r="I604" i="117"/>
  <c r="I601" i="117"/>
  <c r="I596" i="117"/>
  <c r="I589" i="117"/>
  <c r="I585" i="117"/>
  <c r="I582" i="117"/>
  <c r="I576" i="117"/>
  <c r="I572" i="117"/>
  <c r="I565" i="117"/>
  <c r="R564" i="117"/>
  <c r="R563" i="117"/>
  <c r="O563" i="117"/>
  <c r="I560" i="117"/>
  <c r="I530" i="117"/>
  <c r="I521" i="117"/>
  <c r="K520" i="117"/>
  <c r="I520" i="117"/>
  <c r="I524" i="117" s="1"/>
  <c r="I511" i="117"/>
  <c r="I506" i="117"/>
  <c r="I501" i="117"/>
  <c r="I500" i="117"/>
  <c r="I493" i="117"/>
  <c r="I491" i="117"/>
  <c r="I490" i="117"/>
  <c r="I489" i="117"/>
  <c r="I481" i="117"/>
  <c r="I480" i="117"/>
  <c r="I479" i="117"/>
  <c r="I478" i="117"/>
  <c r="I475" i="117"/>
  <c r="I474" i="117"/>
  <c r="I473" i="117"/>
  <c r="I472" i="117"/>
  <c r="I463" i="117"/>
  <c r="I446" i="117"/>
  <c r="I438" i="117"/>
  <c r="I432" i="117"/>
  <c r="I428" i="117"/>
  <c r="I419" i="117"/>
  <c r="I414" i="117"/>
  <c r="I409" i="117"/>
  <c r="I404" i="117"/>
  <c r="I399" i="117"/>
  <c r="I394" i="117"/>
  <c r="I389" i="117"/>
  <c r="I384" i="117"/>
  <c r="I379" i="117"/>
  <c r="I378" i="117"/>
  <c r="I373" i="117"/>
  <c r="I368" i="117"/>
  <c r="I358" i="117"/>
  <c r="I335" i="117"/>
  <c r="I331" i="117"/>
  <c r="I330" i="117"/>
  <c r="I329" i="117"/>
  <c r="I328" i="117"/>
  <c r="I327" i="117"/>
  <c r="I319" i="117"/>
  <c r="I306" i="117"/>
  <c r="I297" i="117"/>
  <c r="I285" i="117"/>
  <c r="I278" i="117"/>
  <c r="I289" i="117" s="1"/>
  <c r="I291" i="117" s="1"/>
  <c r="I262" i="117"/>
  <c r="I257" i="117"/>
  <c r="I254" i="117"/>
  <c r="I249" i="117"/>
  <c r="I241" i="117"/>
  <c r="I234" i="117"/>
  <c r="I224" i="117"/>
  <c r="I218" i="117"/>
  <c r="I212" i="117"/>
  <c r="I206" i="117"/>
  <c r="I198" i="117"/>
  <c r="I191" i="117"/>
  <c r="I185" i="117"/>
  <c r="I178" i="117"/>
  <c r="I175" i="117"/>
  <c r="I166" i="117"/>
  <c r="I158" i="117"/>
  <c r="I153" i="117"/>
  <c r="I148" i="117"/>
  <c r="I144" i="117"/>
  <c r="I141" i="117"/>
  <c r="I132" i="117"/>
  <c r="I124" i="117"/>
  <c r="I119" i="117"/>
  <c r="I118" i="117"/>
  <c r="I117" i="117"/>
  <c r="I116" i="117"/>
  <c r="I115" i="117"/>
  <c r="I114" i="117"/>
  <c r="I113" i="117"/>
  <c r="I97" i="117"/>
  <c r="I61" i="117"/>
  <c r="F11" i="118" s="1"/>
  <c r="I639" i="117" l="1"/>
  <c r="I642" i="117"/>
  <c r="I440" i="117"/>
  <c r="I442" i="117" s="1"/>
  <c r="I450" i="117" s="1"/>
  <c r="I338" i="117"/>
  <c r="I341" i="117" s="1"/>
  <c r="I14" i="117" s="1"/>
  <c r="I526" i="117"/>
  <c r="I702" i="117"/>
  <c r="I705" i="117" s="1"/>
  <c r="I672" i="117"/>
  <c r="I674" i="117" s="1"/>
  <c r="I707" i="117" l="1"/>
  <c r="I709" i="117" s="1"/>
  <c r="I65" i="117" s="1"/>
  <c r="F9" i="118" s="1"/>
  <c r="I535" i="117"/>
  <c r="I540" i="117" l="1"/>
  <c r="I542" i="117" s="1"/>
  <c r="G78" i="116"/>
  <c r="G76" i="116"/>
  <c r="G135" i="116"/>
  <c r="G64" i="116"/>
  <c r="G66" i="116"/>
  <c r="G56" i="116"/>
  <c r="G58" i="116"/>
  <c r="H58" i="116" s="1"/>
  <c r="G90" i="116"/>
  <c r="H90" i="116" s="1"/>
  <c r="F90" i="116"/>
  <c r="G50" i="116"/>
  <c r="H50" i="116" s="1"/>
  <c r="F50" i="116"/>
  <c r="G48" i="116"/>
  <c r="H48" i="116" s="1"/>
  <c r="F48" i="116"/>
  <c r="H45" i="116"/>
  <c r="H47" i="116"/>
  <c r="G46" i="116"/>
  <c r="H46" i="116" s="1"/>
  <c r="G44" i="116"/>
  <c r="H44" i="116" s="1"/>
  <c r="H212" i="116"/>
  <c r="H211" i="116"/>
  <c r="H210" i="116"/>
  <c r="H209" i="116"/>
  <c r="H208" i="116"/>
  <c r="H207" i="116"/>
  <c r="H206" i="116"/>
  <c r="H205" i="116"/>
  <c r="H204" i="116"/>
  <c r="H203" i="116"/>
  <c r="H202" i="116"/>
  <c r="H201" i="116"/>
  <c r="H200" i="116"/>
  <c r="H199" i="116"/>
  <c r="H198" i="116"/>
  <c r="H197" i="116"/>
  <c r="H196" i="116"/>
  <c r="H195" i="116"/>
  <c r="H194" i="116"/>
  <c r="H193" i="116"/>
  <c r="H192" i="116"/>
  <c r="H191" i="116"/>
  <c r="H190" i="116"/>
  <c r="H189" i="116"/>
  <c r="H188" i="116"/>
  <c r="H187" i="116"/>
  <c r="H186" i="116"/>
  <c r="H185" i="116"/>
  <c r="H184" i="116"/>
  <c r="H183" i="116"/>
  <c r="H182" i="116"/>
  <c r="F182" i="116"/>
  <c r="G179" i="116"/>
  <c r="H179" i="116" s="1"/>
  <c r="F179" i="116"/>
  <c r="H178" i="116"/>
  <c r="F178" i="116"/>
  <c r="G177" i="116"/>
  <c r="H177" i="116" s="1"/>
  <c r="F177" i="116"/>
  <c r="H176" i="116"/>
  <c r="F176" i="116"/>
  <c r="G175" i="116"/>
  <c r="H175" i="116" s="1"/>
  <c r="F175" i="116"/>
  <c r="H174" i="116"/>
  <c r="F174" i="116"/>
  <c r="G173" i="116"/>
  <c r="H173" i="116" s="1"/>
  <c r="F173" i="116"/>
  <c r="G171" i="116"/>
  <c r="H171" i="116" s="1"/>
  <c r="F171" i="116"/>
  <c r="G169" i="116"/>
  <c r="F169" i="116"/>
  <c r="H167" i="116"/>
  <c r="F167" i="116"/>
  <c r="H166" i="116"/>
  <c r="F166" i="116"/>
  <c r="H165" i="116"/>
  <c r="F165" i="116"/>
  <c r="H163" i="116"/>
  <c r="F163" i="116"/>
  <c r="H161" i="116"/>
  <c r="F161" i="116"/>
  <c r="G159" i="116"/>
  <c r="H159" i="116" s="1"/>
  <c r="F159" i="116"/>
  <c r="H158" i="116"/>
  <c r="F158" i="116"/>
  <c r="G157" i="116"/>
  <c r="H157" i="116" s="1"/>
  <c r="F157" i="116"/>
  <c r="H156" i="116"/>
  <c r="F156" i="116"/>
  <c r="G155" i="116"/>
  <c r="H155" i="116" s="1"/>
  <c r="F155" i="116"/>
  <c r="G153" i="116"/>
  <c r="H153" i="116" s="1"/>
  <c r="F153" i="116"/>
  <c r="H152" i="116"/>
  <c r="F152" i="116"/>
  <c r="G151" i="116"/>
  <c r="F151" i="116"/>
  <c r="H150" i="116"/>
  <c r="F150" i="116"/>
  <c r="H149" i="116"/>
  <c r="F149" i="116"/>
  <c r="H148" i="116"/>
  <c r="F148" i="116"/>
  <c r="H146" i="116"/>
  <c r="F146" i="116"/>
  <c r="H144" i="116"/>
  <c r="F144" i="116"/>
  <c r="G143" i="116"/>
  <c r="H143" i="116" s="1"/>
  <c r="F143" i="116"/>
  <c r="H142" i="116"/>
  <c r="F142" i="116"/>
  <c r="G141" i="116"/>
  <c r="H141" i="116" s="1"/>
  <c r="F141" i="116"/>
  <c r="H140" i="116"/>
  <c r="F140" i="116"/>
  <c r="G139" i="116"/>
  <c r="H139" i="116" s="1"/>
  <c r="F139" i="116"/>
  <c r="H138" i="116"/>
  <c r="F138" i="116"/>
  <c r="G137" i="116"/>
  <c r="H137" i="116" s="1"/>
  <c r="F137" i="116"/>
  <c r="H134" i="116"/>
  <c r="F134" i="116"/>
  <c r="G133" i="116"/>
  <c r="H133" i="116" s="1"/>
  <c r="F133" i="116"/>
  <c r="H132" i="116"/>
  <c r="F132" i="116"/>
  <c r="G131" i="116"/>
  <c r="H131" i="116" s="1"/>
  <c r="F131" i="116"/>
  <c r="H129" i="116"/>
  <c r="F129" i="116"/>
  <c r="G128" i="116"/>
  <c r="H128" i="116" s="1"/>
  <c r="F128" i="116"/>
  <c r="H127" i="116"/>
  <c r="F127" i="116"/>
  <c r="G126" i="116"/>
  <c r="F126" i="116"/>
  <c r="H125" i="116"/>
  <c r="F125" i="116"/>
  <c r="H124" i="116"/>
  <c r="F124" i="116"/>
  <c r="H123" i="116"/>
  <c r="F123" i="116"/>
  <c r="H121" i="116"/>
  <c r="F121" i="116"/>
  <c r="H119" i="116"/>
  <c r="F119" i="116"/>
  <c r="G118" i="116"/>
  <c r="H118" i="116" s="1"/>
  <c r="F118" i="116"/>
  <c r="H117" i="116"/>
  <c r="F117" i="116"/>
  <c r="G116" i="116"/>
  <c r="H116" i="116" s="1"/>
  <c r="F116" i="116"/>
  <c r="H115" i="116"/>
  <c r="F115" i="116"/>
  <c r="G114" i="116"/>
  <c r="H114" i="116" s="1"/>
  <c r="F114" i="116"/>
  <c r="H113" i="116"/>
  <c r="F113" i="116"/>
  <c r="G112" i="116"/>
  <c r="F112" i="116"/>
  <c r="H111" i="116"/>
  <c r="F111" i="116"/>
  <c r="H110" i="116"/>
  <c r="F110" i="116"/>
  <c r="H109" i="116"/>
  <c r="F109" i="116"/>
  <c r="F106" i="116"/>
  <c r="H105" i="116"/>
  <c r="F105" i="116"/>
  <c r="G104" i="116"/>
  <c r="H104" i="116" s="1"/>
  <c r="F104" i="116"/>
  <c r="H103" i="116"/>
  <c r="F103" i="116"/>
  <c r="D102" i="116"/>
  <c r="F102" i="116" s="1"/>
  <c r="H101" i="116"/>
  <c r="F101" i="116"/>
  <c r="G100" i="116"/>
  <c r="H100" i="116" s="1"/>
  <c r="F100" i="116"/>
  <c r="G98" i="116"/>
  <c r="H98" i="116" s="1"/>
  <c r="F98" i="116"/>
  <c r="H97" i="116"/>
  <c r="F97" i="116"/>
  <c r="G96" i="116"/>
  <c r="H96" i="116" s="1"/>
  <c r="F96" i="116"/>
  <c r="H95" i="116"/>
  <c r="F95" i="116"/>
  <c r="G94" i="116"/>
  <c r="H94" i="116" s="1"/>
  <c r="F94" i="116"/>
  <c r="H93" i="116"/>
  <c r="F93" i="116"/>
  <c r="G92" i="116"/>
  <c r="H92" i="116" s="1"/>
  <c r="F92" i="116"/>
  <c r="H89" i="116"/>
  <c r="F89" i="116"/>
  <c r="G88" i="116"/>
  <c r="H88" i="116" s="1"/>
  <c r="F88" i="116"/>
  <c r="H87" i="116"/>
  <c r="F87" i="116"/>
  <c r="G86" i="116"/>
  <c r="H86" i="116" s="1"/>
  <c r="F86" i="116"/>
  <c r="H85" i="116"/>
  <c r="F85" i="116"/>
  <c r="G84" i="116"/>
  <c r="H84" i="116" s="1"/>
  <c r="F84" i="116"/>
  <c r="H83" i="116"/>
  <c r="F83" i="116"/>
  <c r="G82" i="116"/>
  <c r="H82" i="116" s="1"/>
  <c r="F82" i="116"/>
  <c r="H81" i="116"/>
  <c r="F81" i="116"/>
  <c r="G80" i="116"/>
  <c r="H80" i="116" s="1"/>
  <c r="F80" i="116"/>
  <c r="H75" i="116"/>
  <c r="F75" i="116"/>
  <c r="G74" i="116"/>
  <c r="F74" i="116"/>
  <c r="H73" i="116"/>
  <c r="F73" i="116"/>
  <c r="H72" i="116"/>
  <c r="F72" i="116"/>
  <c r="H71" i="116"/>
  <c r="F71" i="116"/>
  <c r="H63" i="116"/>
  <c r="F63" i="116"/>
  <c r="G62" i="116"/>
  <c r="H62" i="116" s="1"/>
  <c r="F62" i="116"/>
  <c r="H61" i="116"/>
  <c r="F61" i="116"/>
  <c r="G60" i="116"/>
  <c r="H60" i="116" s="1"/>
  <c r="F60" i="116"/>
  <c r="H59" i="116"/>
  <c r="F59" i="116"/>
  <c r="F58" i="116"/>
  <c r="H55" i="116"/>
  <c r="F55" i="116"/>
  <c r="G54" i="116"/>
  <c r="H54" i="116" s="1"/>
  <c r="F54" i="116"/>
  <c r="H53" i="116"/>
  <c r="F53" i="116"/>
  <c r="G52" i="116"/>
  <c r="H52" i="116" s="1"/>
  <c r="F52" i="116"/>
  <c r="H51" i="116"/>
  <c r="F51" i="116"/>
  <c r="F47" i="116"/>
  <c r="F46" i="116"/>
  <c r="F45" i="116"/>
  <c r="F44" i="116"/>
  <c r="H43" i="116"/>
  <c r="F43" i="116"/>
  <c r="G42" i="116"/>
  <c r="H42" i="116" s="1"/>
  <c r="F42" i="116"/>
  <c r="H41" i="116"/>
  <c r="F41" i="116"/>
  <c r="G40" i="116"/>
  <c r="F40" i="116"/>
  <c r="D51" i="115"/>
  <c r="K22" i="115"/>
  <c r="D31" i="115"/>
  <c r="E31" i="115"/>
  <c r="F31" i="115"/>
  <c r="G31" i="115"/>
  <c r="J31" i="115"/>
  <c r="M31" i="115"/>
  <c r="O31" i="115"/>
  <c r="P31" i="115"/>
  <c r="Q31" i="115"/>
  <c r="F15" i="115"/>
  <c r="P15" i="115" s="1"/>
  <c r="F16" i="115"/>
  <c r="P16" i="115" s="1"/>
  <c r="N16" i="115"/>
  <c r="L16" i="115"/>
  <c r="F17" i="115"/>
  <c r="H17" i="115" s="1"/>
  <c r="P17" i="115"/>
  <c r="N17" i="115"/>
  <c r="L17" i="115"/>
  <c r="F18" i="115"/>
  <c r="P18" i="115" s="1"/>
  <c r="R18" i="115" s="1"/>
  <c r="N18" i="115"/>
  <c r="L18" i="115"/>
  <c r="F19" i="115"/>
  <c r="P19" i="115" s="1"/>
  <c r="N19" i="115"/>
  <c r="L19" i="115"/>
  <c r="F20" i="115"/>
  <c r="P20" i="115" s="1"/>
  <c r="R20" i="115" s="1"/>
  <c r="T20" i="115" s="1"/>
  <c r="N20" i="115"/>
  <c r="L20" i="115"/>
  <c r="F21" i="115"/>
  <c r="P21" i="115" s="1"/>
  <c r="N21" i="115"/>
  <c r="L21" i="115"/>
  <c r="F22" i="115"/>
  <c r="P22" i="115" s="1"/>
  <c r="N22" i="115"/>
  <c r="L22" i="115"/>
  <c r="N15" i="115"/>
  <c r="L15" i="115"/>
  <c r="K16" i="115"/>
  <c r="K17" i="115"/>
  <c r="K18" i="115"/>
  <c r="K19" i="115"/>
  <c r="K20" i="115"/>
  <c r="K21" i="115"/>
  <c r="C23" i="115"/>
  <c r="B23" i="115"/>
  <c r="F6" i="115"/>
  <c r="H6" i="115" s="1"/>
  <c r="F7" i="115"/>
  <c r="P7" i="115" s="1"/>
  <c r="R7" i="115" s="1"/>
  <c r="T7" i="115" s="1"/>
  <c r="N7" i="115"/>
  <c r="L7" i="115"/>
  <c r="F8" i="115"/>
  <c r="P8" i="115" s="1"/>
  <c r="N8" i="115"/>
  <c r="L8" i="115"/>
  <c r="P6" i="115"/>
  <c r="N6" i="115"/>
  <c r="L6" i="115"/>
  <c r="K7" i="115"/>
  <c r="K8" i="115"/>
  <c r="C9" i="115"/>
  <c r="B9" i="115"/>
  <c r="B31" i="115" s="1"/>
  <c r="H169" i="116" l="1"/>
  <c r="G181" i="116"/>
  <c r="H126" i="116"/>
  <c r="G145" i="116"/>
  <c r="H112" i="116"/>
  <c r="G120" i="116"/>
  <c r="H74" i="116"/>
  <c r="G106" i="116"/>
  <c r="H40" i="116"/>
  <c r="G68" i="116"/>
  <c r="I18" i="117"/>
  <c r="I348" i="117"/>
  <c r="I353" i="117"/>
  <c r="R21" i="115"/>
  <c r="T21" i="115" s="1"/>
  <c r="R16" i="115"/>
  <c r="T16" i="115" s="1"/>
  <c r="H22" i="115"/>
  <c r="Q22" i="115" s="1"/>
  <c r="R6" i="115"/>
  <c r="T18" i="115"/>
  <c r="G102" i="116"/>
  <c r="H102" i="116" s="1"/>
  <c r="G162" i="116"/>
  <c r="H162" i="116" s="1"/>
  <c r="H151" i="116"/>
  <c r="K9" i="115"/>
  <c r="R19" i="115"/>
  <c r="T19" i="115" s="1"/>
  <c r="R15" i="115"/>
  <c r="R22" i="115"/>
  <c r="R8" i="115"/>
  <c r="R9" i="115" s="1"/>
  <c r="R17" i="115"/>
  <c r="T17" i="115" s="1"/>
  <c r="H19" i="115"/>
  <c r="H15" i="115"/>
  <c r="S15" i="115" s="1"/>
  <c r="K23" i="115"/>
  <c r="K31" i="115" s="1"/>
  <c r="N9" i="115"/>
  <c r="N31" i="115" s="1"/>
  <c r="H20" i="115"/>
  <c r="Q20" i="115" s="1"/>
  <c r="N23" i="115"/>
  <c r="H18" i="115"/>
  <c r="I19" i="115" s="1"/>
  <c r="L9" i="115"/>
  <c r="C31" i="115"/>
  <c r="T22" i="115"/>
  <c r="L23" i="115"/>
  <c r="Q6" i="115"/>
  <c r="S6" i="115"/>
  <c r="Q17" i="115"/>
  <c r="T6" i="115"/>
  <c r="H21" i="115"/>
  <c r="H7" i="115"/>
  <c r="I7" i="115" s="1"/>
  <c r="H16" i="115"/>
  <c r="H8" i="115"/>
  <c r="Q8" i="115" s="1"/>
  <c r="I453" i="117" l="1"/>
  <c r="I16" i="117" s="1"/>
  <c r="I21" i="117" s="1"/>
  <c r="T8" i="115"/>
  <c r="I22" i="115"/>
  <c r="G21" i="116"/>
  <c r="G15" i="116"/>
  <c r="G9" i="116"/>
  <c r="T9" i="115"/>
  <c r="R23" i="115"/>
  <c r="R31" i="115" s="1"/>
  <c r="I20" i="115"/>
  <c r="T15" i="115"/>
  <c r="U15" i="115" s="1"/>
  <c r="V21" i="115"/>
  <c r="Q18" i="115"/>
  <c r="I16" i="115"/>
  <c r="Q15" i="115"/>
  <c r="I18" i="115"/>
  <c r="V18" i="115"/>
  <c r="Q19" i="115"/>
  <c r="S20" i="115" s="1"/>
  <c r="L31" i="115"/>
  <c r="V19" i="115"/>
  <c r="V20" i="115"/>
  <c r="I8" i="115"/>
  <c r="I9" i="115" s="1"/>
  <c r="V8" i="115"/>
  <c r="V9" i="115" s="1"/>
  <c r="Q7" i="115"/>
  <c r="S8" i="115" s="1"/>
  <c r="U6" i="115"/>
  <c r="V22" i="115"/>
  <c r="Q21" i="115"/>
  <c r="V17" i="115"/>
  <c r="I17" i="115"/>
  <c r="Q16" i="115"/>
  <c r="S17" i="115" s="1"/>
  <c r="I21" i="115"/>
  <c r="F7" i="118" l="1"/>
  <c r="F13" i="118" s="1"/>
  <c r="I23" i="117"/>
  <c r="I63" i="117"/>
  <c r="I67" i="117" s="1"/>
  <c r="G12" i="116"/>
  <c r="H120" i="116"/>
  <c r="H68" i="116"/>
  <c r="G24" i="116"/>
  <c r="H181" i="116"/>
  <c r="G18" i="116"/>
  <c r="H145" i="116"/>
  <c r="I23" i="115"/>
  <c r="I31" i="115" s="1"/>
  <c r="T23" i="115"/>
  <c r="T31" i="115" s="1"/>
  <c r="U20" i="115"/>
  <c r="W20" i="115" s="1"/>
  <c r="S19" i="115"/>
  <c r="S16" i="115"/>
  <c r="S18" i="115"/>
  <c r="U18" i="115" s="1"/>
  <c r="W18" i="115" s="1"/>
  <c r="U8" i="115"/>
  <c r="W8" i="115" s="1"/>
  <c r="U17" i="115"/>
  <c r="W17" i="115" s="1"/>
  <c r="V23" i="115"/>
  <c r="V31" i="115" s="1"/>
  <c r="S7" i="115"/>
  <c r="S22" i="115"/>
  <c r="S21" i="115"/>
  <c r="U16" i="115"/>
  <c r="G27" i="116" l="1"/>
  <c r="H106" i="116"/>
  <c r="U19" i="115"/>
  <c r="U23" i="115" s="1"/>
  <c r="S23" i="115"/>
  <c r="U7" i="115"/>
  <c r="U9" i="115" s="1"/>
  <c r="S9" i="115"/>
  <c r="U22" i="115"/>
  <c r="W16" i="115"/>
  <c r="U21" i="115"/>
  <c r="W21" i="115" s="1"/>
  <c r="G29" i="116" l="1"/>
  <c r="G31" i="116" s="1"/>
  <c r="F18" i="118" s="1"/>
  <c r="E21" i="118" s="1"/>
  <c r="F23" i="118" s="1"/>
  <c r="E25" i="118" s="1"/>
  <c r="W7" i="115"/>
  <c r="W9" i="115" s="1"/>
  <c r="W19" i="115"/>
  <c r="S31" i="115"/>
  <c r="U31" i="115"/>
  <c r="W22" i="115"/>
  <c r="W23" i="115" s="1"/>
  <c r="W31" i="115" s="1"/>
  <c r="S34" i="115" l="1"/>
  <c r="T34" i="115" s="1"/>
  <c r="T35" i="115" s="1"/>
</calcChain>
</file>

<file path=xl/sharedStrings.xml><?xml version="1.0" encoding="utf-8"?>
<sst xmlns="http://schemas.openxmlformats.org/spreadsheetml/2006/main" count="1486" uniqueCount="700">
  <si>
    <t>Izdelava varnostnega načrta po gradbeni zakonodaji pred pričetkom gradnje.</t>
  </si>
  <si>
    <t xml:space="preserve"> Skupaj NAVEZAVE:</t>
  </si>
  <si>
    <t>Tlačni poizkus vodotesnosti položenih kanalizacijskih cevi, po standardu EN1610.</t>
  </si>
  <si>
    <t>IN VTOČNI JAŠKI ZA CESTNE POŽIRALNIKE</t>
  </si>
  <si>
    <t>03.4</t>
  </si>
  <si>
    <t>01.9</t>
  </si>
  <si>
    <t>06. NAVEZAVE NA HIŠNE PRIKLJUČKE</t>
  </si>
  <si>
    <t>01.10</t>
  </si>
  <si>
    <t>01.11</t>
  </si>
  <si>
    <t>Strojno čiščenje kanala po končanih delih.</t>
  </si>
  <si>
    <t>Pregled kanala s TV kamero.</t>
  </si>
  <si>
    <t>01.12</t>
  </si>
  <si>
    <t>Izdelava "Poročila o ravnanju z gradbenimi odpadki" v skladu s Pravilnikom. Izvajalec mora za vse vrste odpadkov, ki nastanejo med gradnjo, v ponudbi predvideto tudi stroške končnega deponiranja, ki mora biti v skladu z zakonodajo.</t>
  </si>
  <si>
    <t>02.11</t>
  </si>
  <si>
    <t>02.12</t>
  </si>
  <si>
    <t>02.13</t>
  </si>
  <si>
    <t>06.2</t>
  </si>
  <si>
    <t>06.3</t>
  </si>
  <si>
    <t>02.14</t>
  </si>
  <si>
    <t>01.8</t>
  </si>
  <si>
    <t>01.13</t>
  </si>
  <si>
    <t>Zakoličenje osi kanalizacije, z zavarovanjem osi, oznako revizijskih jaškov.</t>
  </si>
  <si>
    <t>Izdelava projekta za vzdrževanje in obratovanje objektov.</t>
  </si>
  <si>
    <t>Nabava, dobava in postavitev obvestilne table na gradbišču (napisi s podatki o naročniku, izvajalcu, odg. vodji projekta, odgov. Projektantu, nadzorniku...)</t>
  </si>
  <si>
    <t>EUR</t>
  </si>
  <si>
    <t>Črpanje vode iz gradbene jame v času gradnje.</t>
  </si>
  <si>
    <t>Čiščenje terena po končani gradnji.
Obračun za 1m2.</t>
  </si>
  <si>
    <t>Nabava in dobava gramoza frakcije 0.02-60 mm in izdelava spodnjega ustroja-tampona debeline 30 cm, nosilnosti 120 Mpa.</t>
  </si>
  <si>
    <t>Izdelava provizorij dostopov do objektov preko izkopanih jarkov iz plohov debeline 5 cm. Na provizorij dostopih se uredi ograja iz desk in tramičev.</t>
  </si>
  <si>
    <t>Nadzor pri gradnji kanala pristojnih služb ostalih komunalnih vodov na območju: elektro, PTT, plinovod, vodovod, javna razsvetljava.                                                              Obračun po dejanskih stroških.</t>
  </si>
  <si>
    <t>01</t>
  </si>
  <si>
    <t>02</t>
  </si>
  <si>
    <t>03</t>
  </si>
  <si>
    <t>04</t>
  </si>
  <si>
    <t>05</t>
  </si>
  <si>
    <t>06</t>
  </si>
  <si>
    <t>PRIPRAVLJALNA DELA</t>
  </si>
  <si>
    <t>NAVEZAVA NA HIŠNE PRIKLJUČKE</t>
  </si>
  <si>
    <t>IN VTOČNI JAŠKI CESTNIH POŽIRALNIKOV</t>
  </si>
  <si>
    <t>05.2</t>
  </si>
  <si>
    <t>Križanje kanalizacijske cevi z: obstoj. PTT kabel</t>
  </si>
  <si>
    <t>Rožičeva ulica - Kanalizacija</t>
  </si>
  <si>
    <t>IZRAČUN KUBATUR IZKOPA IN ZASIPA</t>
  </si>
  <si>
    <t>Jašek</t>
  </si>
  <si>
    <t>Dolžina</t>
  </si>
  <si>
    <t>Globina izkopa</t>
  </si>
  <si>
    <t>Naklon levo</t>
  </si>
  <si>
    <t>Naklon desno</t>
  </si>
  <si>
    <t>Naklon povpreč.</t>
  </si>
  <si>
    <t>Širina dna</t>
  </si>
  <si>
    <t>Širina Izkopa</t>
  </si>
  <si>
    <t>Površina izkopa</t>
  </si>
  <si>
    <t>DN Cevi</t>
  </si>
  <si>
    <t>Cev</t>
  </si>
  <si>
    <t>Višina obsipa cevi</t>
  </si>
  <si>
    <t>Širina vrha obsipa</t>
  </si>
  <si>
    <t>Prerez izkopa</t>
  </si>
  <si>
    <t>Obsip skupaj</t>
  </si>
  <si>
    <t>Skupaj izkop</t>
  </si>
  <si>
    <t>Skupaj zasip 0-4</t>
  </si>
  <si>
    <t>Zasip do tampona</t>
  </si>
  <si>
    <t>Zasip tampon 30cm</t>
  </si>
  <si>
    <t>Višek materiala - deponija</t>
  </si>
  <si>
    <t>RJ</t>
  </si>
  <si>
    <t>(m)</t>
  </si>
  <si>
    <t>(°)</t>
  </si>
  <si>
    <t>(m2)</t>
  </si>
  <si>
    <t>(m3)</t>
  </si>
  <si>
    <t>3</t>
  </si>
  <si>
    <t>SKUPAJ:</t>
  </si>
  <si>
    <t>Vzajemna ulica - Kanalizacija</t>
  </si>
  <si>
    <t>4</t>
  </si>
  <si>
    <t>5</t>
  </si>
  <si>
    <t>6</t>
  </si>
  <si>
    <t>7</t>
  </si>
  <si>
    <t>8</t>
  </si>
  <si>
    <t>04.8</t>
  </si>
  <si>
    <t>04.9</t>
  </si>
  <si>
    <t>Križanje kanalizacijske cevi z: obstoj. Plin</t>
  </si>
  <si>
    <t>Križanje kanalizacijske cevi z: obstoj. Javna R</t>
  </si>
  <si>
    <t>Križanje kanalizacijske cevi z: obstoj. Toplovod</t>
  </si>
  <si>
    <t>06.4</t>
  </si>
  <si>
    <t>06.5</t>
  </si>
  <si>
    <t>Posteljica</t>
  </si>
  <si>
    <t>1</t>
  </si>
  <si>
    <t>2</t>
  </si>
  <si>
    <t>02.10</t>
  </si>
  <si>
    <t>ur</t>
  </si>
  <si>
    <t xml:space="preserve"> Skupaj objekt</t>
  </si>
  <si>
    <t xml:space="preserve">         </t>
  </si>
  <si>
    <t xml:space="preserve"> m1</t>
  </si>
  <si>
    <t xml:space="preserve"> kos</t>
  </si>
  <si>
    <t xml:space="preserve"> m2</t>
  </si>
  <si>
    <t>m1</t>
  </si>
  <si>
    <t>Postavitev gradbenih profilov na vzpostavljeno os trase cevovoda, ter določitev nivoja za merjenje globine izkopa in polaganje cevovoda.</t>
  </si>
  <si>
    <t xml:space="preserve"> Skupaj PRIPRAVLJALNA DELA:</t>
  </si>
  <si>
    <t xml:space="preserve"> Skupaj ZEMELJSKA DELA:</t>
  </si>
  <si>
    <t>Prevoz in prenos kanalizacijskih cevi iz deponije do mesta vgraditve.</t>
  </si>
  <si>
    <t>Pregled in čiščenje kanala pred izvedbo tlačnega poizkusa.</t>
  </si>
  <si>
    <t>01.1</t>
  </si>
  <si>
    <t>01.2</t>
  </si>
  <si>
    <t>02.1</t>
  </si>
  <si>
    <t>02.2</t>
  </si>
  <si>
    <t>02.3</t>
  </si>
  <si>
    <t>02.4</t>
  </si>
  <si>
    <t>02.5</t>
  </si>
  <si>
    <t>03.1</t>
  </si>
  <si>
    <t>03.2</t>
  </si>
  <si>
    <t>03.3</t>
  </si>
  <si>
    <t>04.1</t>
  </si>
  <si>
    <t>04.2</t>
  </si>
  <si>
    <t>04.3</t>
  </si>
  <si>
    <t>04.4</t>
  </si>
  <si>
    <t>04.5</t>
  </si>
  <si>
    <t>01.3</t>
  </si>
  <si>
    <t xml:space="preserve"> Skupaj GRADBENA DELA:</t>
  </si>
  <si>
    <t xml:space="preserve"> Skupaj KANALIZACIJSKA DELA:</t>
  </si>
  <si>
    <t xml:space="preserve"> Skupaj KRIŽANJA:</t>
  </si>
  <si>
    <t>KRIŽANJE Z OSTALIMI KOMUNALNIMI VODI</t>
  </si>
  <si>
    <t>KANALIZACIJSKA DELA</t>
  </si>
  <si>
    <t>GRADBENA DELA</t>
  </si>
  <si>
    <t>ZEMELJSKA DELA</t>
  </si>
  <si>
    <t>02.6</t>
  </si>
  <si>
    <t>02.7</t>
  </si>
  <si>
    <t>02.8</t>
  </si>
  <si>
    <t>02.9</t>
  </si>
  <si>
    <t>01.4</t>
  </si>
  <si>
    <t>m3</t>
  </si>
  <si>
    <t>m2</t>
  </si>
  <si>
    <t>01.5</t>
  </si>
  <si>
    <t>01.6</t>
  </si>
  <si>
    <t>01.7</t>
  </si>
  <si>
    <t>04.6</t>
  </si>
  <si>
    <t>04.7</t>
  </si>
  <si>
    <t>05.1</t>
  </si>
  <si>
    <t>kos</t>
  </si>
  <si>
    <t>06.1</t>
  </si>
  <si>
    <t>Zap.št.</t>
  </si>
  <si>
    <t>Opis</t>
  </si>
  <si>
    <t>EM</t>
  </si>
  <si>
    <t>Količina</t>
  </si>
  <si>
    <t>Cena/EM</t>
  </si>
  <si>
    <t>Skupaj</t>
  </si>
  <si>
    <t>Ročno planiranje dna jarka s točnostjo +/- 3 cm po projektiranem padcu. Obračun za 1 m2.</t>
  </si>
  <si>
    <t>Dobava frakcije 8-16mm peska in izdelava temeljne plasti posteljice deb. 20 cm, s planiranjem in strojnim utrjevanjem do 95 % po standardnem Prokterjevem postopku. Natančnost izdelave posteljice je +/- 1 cm. Obračun za 1 m3.</t>
  </si>
  <si>
    <t>Dobava in vgradnja poliesterskega revizijskega jaška fi 1000 mm, SN 10000, na kanalu GRP DN 300 mm, globine do 3,50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s poliestersko cevjo. Prehod med poliestrom in AB vencem izveden preko profilne gume. Debelina stene 9mm.</t>
  </si>
  <si>
    <t>Dobava in vgradnja poliesterskega revizijskega jaška fi 1000 mm, SN 10000, na kanalu GRP DN 400 mm, globine do 3,50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s poliestersko cevjo. Prehod med poliestrom in AB vencem izveden preko profilne gume. Debelina stene 9mm.</t>
  </si>
  <si>
    <t>Dobava in vgradnja poliesterskega revizijskega jaška fi 1000 mm, SN 10000, na kanalu GRP DN 500 mm, globine do 3,50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s poliestersko cevjo. Prehod med poliestrom in AB vencem izveden preko profilne gume. Debelina stene 9mm.</t>
  </si>
  <si>
    <t>Križanje kanalizacijske cevi z: obstoj. Hišni vodovodni priključki</t>
  </si>
  <si>
    <t xml:space="preserve">Izdelava cestnih požiralnikov DN 450, globine 1.50 m, z LTŽ mrežo D 400, EN 124, ter vsemi pomožnimi deli in materiali.
Obračun za 1 kos.                                     </t>
  </si>
  <si>
    <t xml:space="preserve">Izdelava cestnih požiralnikov v pločniku, DN 450, globine 1.50 m, z LTŽ pokrovom B 125, EN 124, ter vsemi pomožnimi deli in materiali.
Obračun za 1 kos.                                     </t>
  </si>
  <si>
    <t>05.3</t>
  </si>
  <si>
    <t>05.4</t>
  </si>
  <si>
    <t>05.5</t>
  </si>
  <si>
    <t>9.5.2.4   Rekapitulacija Vzajemna ulica</t>
  </si>
  <si>
    <t>06.6</t>
  </si>
  <si>
    <t>Nabava, dobava, montaža in končna obdelava armiranih poliesterskih revizijskih jaškov Ø 800mm globine do 1,5m na rob individualne parcele. Vključno z izdelano koritnico DN 160 v dnu jaška, vtokom in iztokom PVC DN 160 in pred vgradnjo zabetoniranim dnom jaška za preprečevanje vzgona ob visokih vodah. Vključno z AB vencom z vgrajenim LTŽ pokrovom C250 EN 124, vgrajenim na podložni beton.</t>
  </si>
  <si>
    <t xml:space="preserve">Izdelava odcepov za hišne priključke na proj. kanal, odcepi DN 300/160 pod kotom 45 stopinj iz PVC cevi in loka 45 stopinj DN 160 iz PVC cevi, za priključitev na javni proj.kanal kompletno z spojkami.                                            </t>
  </si>
  <si>
    <t xml:space="preserve">Izdelava priključka meteorne vode iz cestnih požiralnikov, z vpadom iz PVC cevi DN 200, dolžina cca. 1.20m, z povezavo do cestnih požiralnikov iz PVC cevi DN 160, vključno z veznim odcepom T kos PVC DN 200/160, kompletno z obbetoniranjem z betonom C 16/20.                                       </t>
  </si>
  <si>
    <t>Oznaka</t>
  </si>
  <si>
    <t>Ime</t>
  </si>
  <si>
    <t>Humus</t>
  </si>
  <si>
    <t>Asfalt</t>
  </si>
  <si>
    <t>Makadam</t>
  </si>
  <si>
    <t>Skupni izkop</t>
  </si>
  <si>
    <t>Izkop 0-2</t>
  </si>
  <si>
    <t>Izkop 2-4</t>
  </si>
  <si>
    <t>Izkop 4-6</t>
  </si>
  <si>
    <t>Izkop 6-8</t>
  </si>
  <si>
    <t>Izkop 8-</t>
  </si>
  <si>
    <t>Skupni zasip</t>
  </si>
  <si>
    <t>Do obstoječega terena</t>
  </si>
  <si>
    <t>Tampon</t>
  </si>
  <si>
    <t>Obsip cevi</t>
  </si>
  <si>
    <t>Do bodočega terena</t>
  </si>
  <si>
    <t>M1 - 'Kanalizacija'</t>
  </si>
  <si>
    <t>K1 - 'O1- Rožiceva ulica'</t>
  </si>
  <si>
    <t>K2 - 'O2 - Vzajemna ulica'</t>
  </si>
  <si>
    <t>Fi</t>
  </si>
  <si>
    <t>Skupaj mreža</t>
  </si>
  <si>
    <t>GRP DN 300</t>
  </si>
  <si>
    <t>GRP DN 400</t>
  </si>
  <si>
    <t>GRP DN 500</t>
  </si>
  <si>
    <t>Izkop širine</t>
  </si>
  <si>
    <t>100cm</t>
  </si>
  <si>
    <t>90-80cm</t>
  </si>
  <si>
    <t>IZKOP</t>
  </si>
  <si>
    <t>pod</t>
  </si>
  <si>
    <t>nad</t>
  </si>
  <si>
    <t>zasip</t>
  </si>
  <si>
    <t>tampon</t>
  </si>
  <si>
    <t>deponija</t>
  </si>
  <si>
    <t>Izkop</t>
  </si>
  <si>
    <t>strojno</t>
  </si>
  <si>
    <t>stalna</t>
  </si>
  <si>
    <t>začasna</t>
  </si>
  <si>
    <t>ročno</t>
  </si>
  <si>
    <t xml:space="preserve">Priprava gradbišča v dolžini L=258,00 m, odstranitev eventuelnih ovir, prometnih znakov in utrditev delovnega platoja. Po končanih delih gradbišče pospraviti in vzpostaviti v prvotno stanje.            </t>
  </si>
  <si>
    <t>Zakoličba obstoječih komunalnih vodov in oznaka križanj (vodovod, kanalizacija, elektro, TK vodi, javna razsvetljava, toplovod).
Obračun po dejanskih stroških.</t>
  </si>
  <si>
    <t>kpl</t>
  </si>
  <si>
    <t>DODATNA IN NEPREDVIDENA DELA (10%)</t>
  </si>
  <si>
    <t xml:space="preserve"> Skupaj</t>
  </si>
  <si>
    <t>Rušenje asfaltnega cestišča debeline 10 cm in odvozom na stalno gradbeno deponijo H=25km z nakladanjem, razkladanjem in planiranjem na deponiji vključno z takso. Obračun za 1 m2.</t>
  </si>
  <si>
    <t>Dobava materiala in zaščita ter razpiranje gradbene jame z lesenimi plohi in deskami, globina jarka do 3m.</t>
  </si>
  <si>
    <t>Rušenje obstoječe betonske kanalizacijske cevi in kanalizacijskih jaškov, z nakladanjem na kamion in odvozom na stalno deponijo, vključno s stroški deponije</t>
  </si>
  <si>
    <t>m</t>
  </si>
  <si>
    <r>
      <t xml:space="preserve">Ročni izkop jarka globine 0-3.0 m, v terenu III. kat. z nakladanjem na kamion in odvozom na začasno gradbeno deponijo.
</t>
    </r>
    <r>
      <rPr>
        <sz val="10"/>
        <rFont val="Tahoma"/>
        <family val="2"/>
      </rPr>
      <t>Obračun za 1 m3.</t>
    </r>
  </si>
  <si>
    <t>Dobava peska frakcije 4-16 mm in izdelava nasipa nad položenimi cevmi 30 cm nad temenom. Na peščeno posteljico se izvede 3-5 cm debel nasip, v katerega si cev izdela ležišče. 
Obsip in nasip je potrebno utrditi do 95 % trdnosti po standardnem Proktorjevem postopku.</t>
  </si>
  <si>
    <r>
      <t>Zasip jarka z dovozom novega gramoznega zasip</t>
    </r>
    <r>
      <rPr>
        <sz val="10"/>
        <rFont val="Tahoma"/>
        <family val="2"/>
        <charset val="238"/>
      </rPr>
      <t>nega materiala  z komprimiranjem v slojih po 20 cm ; vključno z  nabavo in dobavo novega zasipnega materiala</t>
    </r>
  </si>
  <si>
    <t>Asfaltiranje cestišča z dvoslojnim asfaltom, nosilni sloj iz bituminizirane zmesi AC 22 base B 50/70 A3 v  deb. 8 cm, obrabni sloj asfalta AC 11 surf B 50/70 A3 v deb.4 cm . Skupaj s končnim odrezom asfalta, z dodatnim rušenjem, finim planiranjem, talnimi oznakami ipd., po zahtevah upravljalca cestišča.</t>
  </si>
  <si>
    <t>02.15</t>
  </si>
  <si>
    <t>02.16</t>
  </si>
  <si>
    <t>Nabava, dobava in montaža kanalizacijskih cevi DN 300 mm iz armiranega poliestra (GRP) izdelane po SIST EN 14 364, nazivne togosti SN 10.000 N/m2, kompletno z potrebnimi spojkami. Cev ima na eni strani montirano spojko iz poliestra z EPDM tesnilom. Notranji zaščitni sloj cevi iz čistega poliestra, brez polnila in ojačitve, mora imeti minimalno debelino 1,0 mm s ciljem doseganja tesnosti, kemijske in abrazijske obstojnosti in odpornosti na obrus pri visokotlačnem čiščenju</t>
  </si>
  <si>
    <t>Nabava, dobava in montaža kanalizacijskih cevi DN 400 mm iz armiranega poliestra (GRP) izdelane po SIST EN 14 364, nazivne togosti SN 10.000 N/m2, kompletno z potrebnimi spojkami. Cev ima na eni strani montirano spojko iz poliestra z EPDM tesnilom. Notranji zaščitni sloj cevi iz čistega poliestra, brez polnila in ojačitve, mora imeti minimalno debelino 1,0 mm s ciljem doseganja tesnosti, kemijske in abrazijske obstojnosti in odpornosti na obrus pri visokotlačnem čiščenju</t>
  </si>
  <si>
    <t>Nabava, dobava in montaža kanalizacijskih cevi DN 500 mm iz armiranega poliestra (GRP) izdelane po SIST EN 14 364, nazivne togosti SN 10.000 N/m2, kompletno z potrebnimi spojkami. Cev ima na eni strani montirano spojko iz poliestra z EPDM tesnilom. Notranji zaščitni sloj cevi iz čistega poliestra, brez polnila in ojačitve, mora imeti minimalno debelino 1,0 mm s ciljem doseganja tesnosti, kemijske in abrazijske obstojnosti in odpornosti na obrus pri visokotlačnem čiščenju</t>
  </si>
  <si>
    <t>Prečrpavanje odpadne vode obstoječe kanalizacije v času gradnje</t>
  </si>
  <si>
    <t xml:space="preserve">Komplet izdelava kanalizacijskega priključka do individualne parcele dela obsegajo:
zakoličba, postavitev profilov, rezanje asfalta, rušenje asfalta, izkop, postavitev PVC kanalizacijskih cevi DN 160 SN4, obsipavanje z nasipnim materialom, zasip ter vzpostavitev v prvotno stanje, kot tudi (kjer bo to potrebno) podkop zidov in živih mej na robovih individualnih parcel, v prvotno stanje se povrnejo tudi urejeni tlaki. Dobava in montaža PVC cevi DN 160 SN 4 za odcep sanitarnega hišnega priključka.          
Dolžina odcepa cca. 2,50 m.  </t>
  </si>
  <si>
    <t>Pridobitev dovoljenja za cestno zaporo občinske ceste,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prvotno stanje. Vzdolžna zapora cest, obračun po tekočem metru predvidene kanalizacije.</t>
  </si>
  <si>
    <t>01.14</t>
  </si>
  <si>
    <r>
      <rPr>
        <sz val="10"/>
        <rFont val="Tahoma"/>
        <family val="2"/>
        <charset val="238"/>
      </rPr>
      <t xml:space="preserve">Izdelava dokazila o zanesljivosti </t>
    </r>
    <r>
      <rPr>
        <sz val="10"/>
        <color theme="1"/>
        <rFont val="Tahoma"/>
        <family val="2"/>
        <charset val="238"/>
      </rPr>
      <t>v treh izvodih</t>
    </r>
    <r>
      <rPr>
        <sz val="10"/>
        <color rgb="FFFF0000"/>
        <rFont val="Tahoma"/>
        <family val="2"/>
        <charset val="238"/>
      </rPr>
      <t xml:space="preserve"> </t>
    </r>
    <r>
      <rPr>
        <sz val="10"/>
        <rFont val="Tahoma"/>
        <family val="2"/>
        <charset val="238"/>
      </rPr>
      <t>v skladu s Pravilnikom o dokazilu o zanesljivosti objekta.</t>
    </r>
  </si>
  <si>
    <t>Čiščenje gradbišča ter vzpostavitev terena v prvotno stanje po končanih delih</t>
  </si>
  <si>
    <t>Izdelava geodetskega posnetka in vris v kataster. Zajema tudi skico meritev, terenski zapisnik ter kopijo situacij starega in novega stanja. Datoteka koordinat z atributi za odcepe za hišne priključke z jaškom, prijava spremembe komunalnega voda v ASCII datoteki za prenos podatkov v GIS bazo JP VO - KA. Izdelano v tiskani in elektronski obliki.</t>
  </si>
  <si>
    <t>Izdelava Projekta izvedenih del (PID) v treh izvodih v skladu s Pravilnikom o projektni dokumentaciji zahtevami upravljavca. PID se preda tudi v elektronski obliki v 2 izvodih (formati: risbe v dwg, teksti v doc, preglednice v xls).</t>
  </si>
  <si>
    <t xml:space="preserve">Strojni izkop jarka globine 0-3.00 m, pod kotom 70 stopinj, v terenu III. kat. z nakladanjem na kamion in odvozom na stalno gradbeno deponijo H=25 km. Vključeni stroški stalne deponije.
Obračun za 1 m3. </t>
  </si>
  <si>
    <t xml:space="preserve">Strojni izkop jarka globine 0-3.00 m, pod kotom 70 stopinj, v terenu III. kat. z nakladanjem na kamion in odvozom na začasno gradbeno deponijo H=25 km. Vključeni stroški začasne deponije.
Obračun za 1 m3. </t>
  </si>
  <si>
    <t>Nakladanje in dovoz materiala z začasne deponije in zasipavanje  jarka z izkopanim materialom, s komprimiranjem v slojih po 20 cm. Obračun za 1 m3 izvedenega zasipa.</t>
  </si>
  <si>
    <t>Izdelava asfaltirane mulde ob cestišču iz dvoslojnega asfalta, nosilni sloj iz bituminizirane zmesi AC 22 base B 50/70 A3 v  deb. 8 cm, obrabni sloj asfalta AC 11 surf B 50/70 A3 v deb.4 cm . Skupaj s končnim odrezom asfalta, z dodatnim rušenjem, finim planiranjem, po zahtevah upravljalca cestišča.</t>
  </si>
  <si>
    <t xml:space="preserve"> R E K A P I T U L A C I J A</t>
  </si>
  <si>
    <t xml:space="preserve"> 3.1.5.1.</t>
  </si>
  <si>
    <t>JAVNI VODOVOD NL DN100; l = 222,68 m</t>
  </si>
  <si>
    <t>a) GRADNJA JAVNEGA VODOVODA</t>
  </si>
  <si>
    <t>3.1.5.1.1.</t>
  </si>
  <si>
    <t>Zemeljska in betonska dela</t>
  </si>
  <si>
    <t>€</t>
  </si>
  <si>
    <t>3.1.5.1.2.</t>
  </si>
  <si>
    <t>Montažna dela</t>
  </si>
  <si>
    <t>3.1.5.1.3.</t>
  </si>
  <si>
    <t>Vodovodni material</t>
  </si>
  <si>
    <t>SKUPAJ GRADNJA JAVNEGA VODOVODA:</t>
  </si>
  <si>
    <t>cena gradnje na tekoči meter:</t>
  </si>
  <si>
    <t>€/m'</t>
  </si>
  <si>
    <t>1)</t>
  </si>
  <si>
    <t>Izdelava PID-a v skladu z ZGO-1 in dopolnitvami, (2x v projektni obliki,</t>
  </si>
  <si>
    <t>2x v elektronski obliki)</t>
  </si>
  <si>
    <t>2)</t>
  </si>
  <si>
    <t>Izdelava geodetskega posnetka v GAUSS KRUEGERJEVEM</t>
  </si>
  <si>
    <t>koordinatnem sistemu v elektronski obliki, ter pridobitev potrdila</t>
  </si>
  <si>
    <t>o vrisu v kataster</t>
  </si>
  <si>
    <t>3)</t>
  </si>
  <si>
    <t>Izdelava geodetskega načrta</t>
  </si>
  <si>
    <t>4)</t>
  </si>
  <si>
    <t>Izdelava VODILNE MAPE (2x) z dokazili o zanesljivosti objekta,</t>
  </si>
  <si>
    <t>kompletna dokumentacija za izvedbo tehničnega pregleda in</t>
  </si>
  <si>
    <t>pridobitve uporabnega dovoljenja v skladu z ZGO-1 in</t>
  </si>
  <si>
    <t>dopolnitvami</t>
  </si>
  <si>
    <t>5)</t>
  </si>
  <si>
    <t>Stroški izvedbe projektantskega nadzora</t>
  </si>
  <si>
    <t>6)</t>
  </si>
  <si>
    <t>Stroški postavitve in po končanih delih odstranitve obvestilne table</t>
  </si>
  <si>
    <t>na gradbišču</t>
  </si>
  <si>
    <t>7)</t>
  </si>
  <si>
    <t>Stroški izdelave VARNOSTNEGA načrta</t>
  </si>
  <si>
    <t>8)</t>
  </si>
  <si>
    <t>Stroški izdelave NAČRTA o ravnanju z odpadki, ki nastanejo</t>
  </si>
  <si>
    <t>pri gradbenih delih, s končnim poročilom in zahtevano</t>
  </si>
  <si>
    <t>dokumentacijo v skladu z uredbo oz. predpisi za tovrstno</t>
  </si>
  <si>
    <t>področje</t>
  </si>
  <si>
    <t>Stroški posnetka obstoječega stanja terena (po zakoličbi</t>
  </si>
  <si>
    <t>vodovoda), zaradi vzpostavitve v prvotno stanje po izvedbi del</t>
  </si>
  <si>
    <t>(javne površine, mejniki, objekti, cvetlična korita …)</t>
  </si>
  <si>
    <t>10)</t>
  </si>
  <si>
    <t>Vzdrževanje vseh prekopanih javnih površin v času od rušitve</t>
  </si>
  <si>
    <t>do vzpostavitve v prvotno stanje z upoštevanjem stroškov</t>
  </si>
  <si>
    <t>dela in materiala</t>
  </si>
  <si>
    <t>SKUPAJ GRADNJA JAVNEGA VODOVODA Z DODATNIMI DELI</t>
  </si>
  <si>
    <t>c)  IZGRADNJA HIŠNIH VODOVODNIH PRIKLJUČKOV - VODOVOD ''A'' - 35 kos</t>
  </si>
  <si>
    <t>VSE SKUPAJ:</t>
  </si>
  <si>
    <t>OPOMBE:</t>
  </si>
  <si>
    <t>VSE CENE SO BREZ DDV-a!</t>
  </si>
  <si>
    <t>Pri izkopu je upoštevano, da se izkop vrši od kote terena!</t>
  </si>
  <si>
    <t>Vsi stroški glede zunanje ureditve (rušenje asfalta, tampona … in ponovna vgradnja tampona,</t>
  </si>
  <si>
    <t>asfaltiranje …) se upoštevajo pri postavki izkop tamponskega sloja</t>
  </si>
  <si>
    <t>Izkop se izvaja z brežinami v naklonu:</t>
  </si>
  <si>
    <t>°</t>
  </si>
  <si>
    <t xml:space="preserve">Širina dna izkopa je: </t>
  </si>
  <si>
    <t>cm</t>
  </si>
  <si>
    <t>Faktor razrahljivosti je upoštevan v ceni po enoti posameznih del!</t>
  </si>
  <si>
    <t>3.1.5.1.</t>
  </si>
  <si>
    <t>3.1.5.1.1.1.</t>
  </si>
  <si>
    <t>Zakoličba osi projektiranega cevovoda z zavarovanjem osi, oznako horizontalnih in vertikalnih lomov, oznako vozlišč, odcepov in zakoličba mesta prevezave na obstoječi cevovod</t>
  </si>
  <si>
    <t>po</t>
  </si>
  <si>
    <t>3.1.5.1.1.2.</t>
  </si>
  <si>
    <t>Priprava gradbišča, odstranitev eventuelnih ovir in ureditev delovnega platoja. Po končanih delh se gradbišče pospravi in vzpostavi prvotno stanje.</t>
  </si>
  <si>
    <t>I-97</t>
  </si>
  <si>
    <t>3.1.5.1.1.3.</t>
  </si>
  <si>
    <t>Izdelava načrta zapore ceste. Zavarovanje gradbišča s predpisano prometno signalizacijo, kot so letve, opozorilne vrvice, znaki, svetlobna telesa… Po končanih delih se signalizacija odstrani.</t>
  </si>
  <si>
    <t>I-103</t>
  </si>
  <si>
    <t>3.1.5.1.1.4.</t>
  </si>
  <si>
    <t>Zakoličba obstoječih komunalnih vodov (križanja) s strani predstavnikov prizadetih upravljavcev komunalne infrastrukture.</t>
  </si>
  <si>
    <t>vodovod</t>
  </si>
  <si>
    <t>€/kos</t>
  </si>
  <si>
    <t>kanalizacija</t>
  </si>
  <si>
    <t>plinovod</t>
  </si>
  <si>
    <t>vročevod</t>
  </si>
  <si>
    <t>telekom</t>
  </si>
  <si>
    <t>elektrika</t>
  </si>
  <si>
    <t>javna razsv.</t>
  </si>
  <si>
    <t>3.1.5.1.1.5.</t>
  </si>
  <si>
    <t>Stroški izvedbe križanja novega vodovoda z ostalimi komunalnimi vodi</t>
  </si>
  <si>
    <t>(obstoječimi in predvidenimi komunalnimi vodi)</t>
  </si>
  <si>
    <t>križanje -kos</t>
  </si>
  <si>
    <t>3.1.5.1.1.6.</t>
  </si>
  <si>
    <t>Stroški nadzora pri križanju vodovoda z ostalimi komunalnimi vodi</t>
  </si>
  <si>
    <t>(ocena)</t>
  </si>
  <si>
    <t>(po dejanskih stroških)</t>
  </si>
  <si>
    <t>3.1.5.1.1.7.</t>
  </si>
  <si>
    <t>Postavitev gradbenih profilov na vzpostavljeno os trase cevovoda ter določitev nivoja za merjenja globine izkopa in polaganje cevovoda.</t>
  </si>
  <si>
    <t>3.1.5.1.1.8.</t>
  </si>
  <si>
    <t>Strojni in delno ročni izkop jarka globine do 2,00 m, z nakladanjem na kamion, odvozom in odlaganjem izkopanega materiala na začasno deponijo. Brežine so po potrebi zavarovane z opažem.</t>
  </si>
  <si>
    <t>a) Strojni izkop v terenu III-IV kategorije</t>
  </si>
  <si>
    <t>%</t>
  </si>
  <si>
    <t>E123</t>
  </si>
  <si>
    <r>
      <t>€/m</t>
    </r>
    <r>
      <rPr>
        <i/>
        <vertAlign val="superscript"/>
        <sz val="8"/>
        <rFont val="Arial CE"/>
        <charset val="238"/>
      </rPr>
      <t>3</t>
    </r>
  </si>
  <si>
    <t>b) Ročni izkop v terenu III-IV kategorije</t>
  </si>
  <si>
    <t>3.1.5.1.1.9.</t>
  </si>
  <si>
    <t>Črpanje vode iz vodovodnega jarka v času gradnje.</t>
  </si>
  <si>
    <t>3.1.5.1.1.10.</t>
  </si>
  <si>
    <t>Ročno planiranje dna jarka s točnostjo do 3 cm v projektiranem padcu (odstranitev večjih izboklin).</t>
  </si>
  <si>
    <r>
      <t>€/m</t>
    </r>
    <r>
      <rPr>
        <i/>
        <vertAlign val="superscript"/>
        <sz val="8"/>
        <rFont val="Arial CE"/>
        <charset val="238"/>
      </rPr>
      <t>2</t>
    </r>
  </si>
  <si>
    <t>3.1.5.1.1.11.</t>
  </si>
  <si>
    <t xml:space="preserve">Nabava in dobava materiala za izdelavo peščenega nasipa (posteljice) za izravnavo dna jarka debeline cca 10 cm iz 2x sejanega peska brez frakcij večjih od 5 mm. </t>
  </si>
  <si>
    <t>3.1.5.1.1.12.</t>
  </si>
  <si>
    <t>Nabava in transport materiala za izdelavo obsipa položene cevi.  Obsip cevi se izvaja v slojih po 15-20 cm istočasno na obeh straneh cevi. Obsip je treba skrbno utrditi, da bo preprečeno poznejše posedanje terena nad izkopom. Paziti je potrebno da se cev ne premakne iz ležišča. Obsip se utrjuje po standardnem "Proktorjevem" postopku do 90% trdosti. Obsipni material je 2x sejani pesek brez frakcij večjih od 5 mm.</t>
  </si>
  <si>
    <t>3.1.5.1.1.13.</t>
  </si>
  <si>
    <t>Nakladanje, prevoz iz začasne grabiščne deponije ter zasipavanje vodovodnega jarka z izkopanim materialom s komprimiranjem zemljine v slojih po 20 cm do 95% trdnosti po standardnem Proktorjevem postopku.</t>
  </si>
  <si>
    <r>
      <t>m</t>
    </r>
    <r>
      <rPr>
        <i/>
        <vertAlign val="superscript"/>
        <sz val="8"/>
        <color indexed="22"/>
        <rFont val="Arial CE"/>
        <charset val="238"/>
      </rPr>
      <t>3</t>
    </r>
  </si>
  <si>
    <t>a) z ustreznim materialom z začasne deponije (40%)</t>
  </si>
  <si>
    <r>
      <t>m</t>
    </r>
    <r>
      <rPr>
        <i/>
        <vertAlign val="superscript"/>
        <sz val="8"/>
        <rFont val="Arial CE"/>
        <charset val="238"/>
      </rPr>
      <t>3</t>
    </r>
  </si>
  <si>
    <t>b) z novim gramoznim materialom (60%)</t>
  </si>
  <si>
    <t>3.2.5.3.1.14.</t>
  </si>
  <si>
    <t>Demontaža obstoječih fazonskih kosov, drogov, armatur, vgradnih garnitur, cestnih kap, vključno z odvozom in stroški deponije</t>
  </si>
  <si>
    <t>3.1.5.3.1.15.</t>
  </si>
  <si>
    <t>Odrez asfaltnega cestišča</t>
  </si>
  <si>
    <t>debeline 10 cm, širine 2,5 m, pod strokovnim</t>
  </si>
  <si>
    <t>nadzorom upravljalca ceste.</t>
  </si>
  <si>
    <t>3.1.5.3.1.16.</t>
  </si>
  <si>
    <t>Rušenje asfaltnega cestišča</t>
  </si>
  <si>
    <t>debeline 10 cm z nakladanjem, razkladanjem ter</t>
  </si>
  <si>
    <t>odvozom na trajno gradbeno deponijo s plačilom deponije</t>
  </si>
  <si>
    <t>pod strokovnim nadzorom upravljalca ceste.</t>
  </si>
  <si>
    <r>
      <t>m</t>
    </r>
    <r>
      <rPr>
        <i/>
        <vertAlign val="superscript"/>
        <sz val="8"/>
        <rFont val="Arial CE"/>
        <charset val="238"/>
      </rPr>
      <t>2</t>
    </r>
  </si>
  <si>
    <t>3.1.5.1.1.17.</t>
  </si>
  <si>
    <t>Rušenje obstoječih robnikov, z nakladanjem na kamion in odvozom na trajno gradbeno deponijo z polačilom deponije, ter ponovno vgradnjo novih betonskih 15/25cm, L=1,0m z izdelavo betonske podlage iz betona C 16/20 in zaščitenjem stikov s cementno malto</t>
  </si>
  <si>
    <t>3.1.5.3.1.18.</t>
  </si>
  <si>
    <t>Strojni izkop obstoječega tamponskega sloja</t>
  </si>
  <si>
    <t>debeline 30 cm pod strokovnim nadzorom</t>
  </si>
  <si>
    <t>upravljalca ceste.</t>
  </si>
  <si>
    <t>3.1.5.3.1.19.</t>
  </si>
  <si>
    <t>Nakladanje in odvoz izkopanega tamponskega materiala</t>
  </si>
  <si>
    <t>na začasno gradbeno deponijo</t>
  </si>
  <si>
    <t>(upoštevan raztros materiala).</t>
  </si>
  <si>
    <t>3.1.5.3.1.20a.</t>
  </si>
  <si>
    <t>Nabava materiala, transport in izdelava vezane nosilne plasti bizuminizirane zmesi AC 22 base B 50/70 A3 v  deb. 8 cm</t>
  </si>
  <si>
    <t>3.1.5.3.1.20b.</t>
  </si>
  <si>
    <t>Nabava materiala, transport in asfaltiranje vozišča z obrabnim slojem asfalta AC 11 surf B 50/70 A3 v deb.4 cm. Izvedba po zahtevi upravljalca ceste in dovoljenja za poseg v cesto. Cena zajema material in delo, zalivanje  stikov z zalivno zmesjo ali bitumenskem zalivnim trakom.  Upoštevano je rezkanje obrabnega sloja zaradi izvedbe preklopa 0,5m</t>
  </si>
  <si>
    <t>3.1.5.3.1.21.</t>
  </si>
  <si>
    <t>Nabava materiala, transport in izdelava tamponskega sloja pod asfaltom z utrjevanjem (lokalna cesta) pod strokovnim nadzorom upravljalca ceste.</t>
  </si>
  <si>
    <t>3.1.5.3.1.22.</t>
  </si>
  <si>
    <t>Rušenje zgornje površine na privatnih zemljiščih (asfalt, tlakovci, prane plošče, trave, žive meje) s kasnejšo vzpostavitvijo v prvotno stanje in po potrebi nabava poškodovanih plošč, tlakovcev, žive meje</t>
  </si>
  <si>
    <t>a) Rušenje asfalta in ponovno asfaltiranje:</t>
  </si>
  <si>
    <t>b) Odmik tlakovcev (pranih plošč) ter ponovnovna vgradnja tlakovcev, z zamenjavo poškodovanjih tlakovcev:</t>
  </si>
  <si>
    <t>c) odmih travne ruše in ponovna zatravitev</t>
  </si>
  <si>
    <t>d) odstranjevanje žive meje in odlaganje 1,m od roba gradbene jame, ter ponovna zasaditev z dodajanjem gnojil</t>
  </si>
  <si>
    <t>'m</t>
  </si>
  <si>
    <t>€/'m</t>
  </si>
  <si>
    <t>3.2.5.3.1.23.</t>
  </si>
  <si>
    <t>Zemeljska in gradbena dela za provizorij</t>
  </si>
  <si>
    <t>Priprava gradbišča za provizorij, odstranitev eventuelnih ovir</t>
  </si>
  <si>
    <t>in ureditev delovnega mesta.</t>
  </si>
  <si>
    <t>Nakladanje, prevoz iz začasne grabiščne deponije ter obsipavanje začasnega vodovodnega provizorija z izkopanim materialom</t>
  </si>
  <si>
    <t>Odvoz materiala začasnega nasipa za provizorij s kamionom kiperjem na trajno deponijo, z nakladanjem, razkladanjem, planiranjem in utrjevanjem v slojih po 50 cm in s plačilom deponije. Upoštevan je raztres materiala in sicer povečanje volumna za 5%.</t>
  </si>
  <si>
    <t>Nepredvidena zemeljska dela za provizorij (% zemeljskih del za provizorij)</t>
  </si>
  <si>
    <t>ocena</t>
  </si>
  <si>
    <t>SKUPAJ ZEMELJSKA DELA ZA PROVIZORIJ:</t>
  </si>
  <si>
    <t>3.1.5.3.1.24.</t>
  </si>
  <si>
    <t>Nakladanje, prevoz iz začasne grabiščne deponije in izdelava začasnega zasipa do nivelete terena z utrjevanjem  v slojih po 20 cm do 95% trdnosti po standardnem Proktorjevem postopku.</t>
  </si>
  <si>
    <t>3.1.5.3.1.25.</t>
  </si>
  <si>
    <t>Strojni izkop začasnega zasipa debeline 30cm na trajno deponijo, z plačilom deponije na razdalji do 5 km, z nakladanjem, razkladanjem, planiranjem in utrjevanjem v slojih po 50 cm. Upoštevan je raztres materiala in sicer povečanje volumna za 5%.</t>
  </si>
  <si>
    <t>3.1.5.1.1.26.</t>
  </si>
  <si>
    <t>Odvoz odkopanega materiala s kamionom kiperjem iz začasne gradbiščne deponije na trajno gradbeno deponijo z plačilom deponije na razdalji do 5 km, z nakladanjem, razkladanjem, planiranjem in utrjevanjem v slojih po 50 cm. Upoštevan je raztres materiala in sicer povečanje volumna za 5%.</t>
  </si>
  <si>
    <t>+ izkop skupaj:</t>
  </si>
  <si>
    <r>
      <t>m</t>
    </r>
    <r>
      <rPr>
        <vertAlign val="superscript"/>
        <sz val="8"/>
        <rFont val="Arial CE"/>
        <charset val="238"/>
      </rPr>
      <t>3</t>
    </r>
  </si>
  <si>
    <t>- zasip cevi:</t>
  </si>
  <si>
    <t>+ tamponski sloj:</t>
  </si>
  <si>
    <t>- začasni zasip:</t>
  </si>
  <si>
    <t>- začasni provizorij</t>
  </si>
  <si>
    <t>3.2.5.3.1.27.</t>
  </si>
  <si>
    <t>Podbetoniranje, obbetoniranje vodovodne armature, zasuni, hidranti, odcepi</t>
  </si>
  <si>
    <t>horizontalni in vertikalni lomi, vgradnja cestnih kap, montaža betonskih podlošk.</t>
  </si>
  <si>
    <t>Obsip vodovodnih armatur (hidrantov, zasunov, zračnikov)</t>
  </si>
  <si>
    <t>Možna je montažna betonskih podstavkov.</t>
  </si>
  <si>
    <t>Obračun 0,25 m3/kos izvedenega podbetoniranja.</t>
  </si>
  <si>
    <t>podbetoniranje vodov. arm.</t>
  </si>
  <si>
    <t>obbetoniranje vodov. arm.</t>
  </si>
  <si>
    <t>cestne kape</t>
  </si>
  <si>
    <t>montažne podloške</t>
  </si>
  <si>
    <t>obsip armatur</t>
  </si>
  <si>
    <t>3.1.5.1.1.28.</t>
  </si>
  <si>
    <t>Čiščenje terena po končani gradnji ter ureditev okolice.</t>
  </si>
  <si>
    <t>3.1.5.1.1.29.</t>
  </si>
  <si>
    <t>Nepredvidena zemeljska dela (% od zemeljskih del).</t>
  </si>
  <si>
    <t>SKUPAJ ZEMELJSKA IN BETONSKA DELA:</t>
  </si>
  <si>
    <t>3.1.5.1.2. MONTAŽNA DELA</t>
  </si>
  <si>
    <t xml:space="preserve">3.1.5.1.2.1. </t>
  </si>
  <si>
    <t>Priprava gradbišča, (deponija vodovodnih cevi in zavarovanje</t>
  </si>
  <si>
    <t>vodovodnega materiala). V % od vrednosti vodovodnega materiala</t>
  </si>
  <si>
    <t xml:space="preserve">3.1.5.1.2.2. </t>
  </si>
  <si>
    <t xml:space="preserve">Prevoz in prenos vodovodnega materiala iz deponije do mesta </t>
  </si>
  <si>
    <t>vgradnje. V % od vrednosti vodovodnega materiala.</t>
  </si>
  <si>
    <t xml:space="preserve">3.1.5.1.2.3. </t>
  </si>
  <si>
    <t>Prenos spuščanje in polaganje cevi v pripravljen jarek, ter</t>
  </si>
  <si>
    <t>poravnanje v vertikalni in horizontalni smeri</t>
  </si>
  <si>
    <t xml:space="preserve">3/3.5.3.2.4. </t>
  </si>
  <si>
    <t>Prenos spuščanje in polaganje fazonskih kosov in armatur,</t>
  </si>
  <si>
    <t>v pripravljen jarek, ter poravnanje v vertikalni in horizontalni smeri</t>
  </si>
  <si>
    <t xml:space="preserve">3.1.5.1.2.5. </t>
  </si>
  <si>
    <t>Montaža vodovodnih cevi na položeno in utrjeno</t>
  </si>
  <si>
    <t>peščeno posteljico debeline 10 cm.</t>
  </si>
  <si>
    <t xml:space="preserve">3.1.5.1.2.6. </t>
  </si>
  <si>
    <t>Montaža fazonskih kosov po priloženih montažnih shemah</t>
  </si>
  <si>
    <t>ter dokončna obdelava in zaščita spojev.</t>
  </si>
  <si>
    <t xml:space="preserve">3.1.5.1.2.7. </t>
  </si>
  <si>
    <t>Montaža zasuna (Euro 20; tip 23) s tesnili in</t>
  </si>
  <si>
    <t>vijaki ter vgradno garnituro in cestno kapo.</t>
  </si>
  <si>
    <t>DN100</t>
  </si>
  <si>
    <t>DN80</t>
  </si>
  <si>
    <t xml:space="preserve">3.1.5.1.2.8. </t>
  </si>
  <si>
    <t>Montaža podtalnega hidranta s podbetoniranjem telesa</t>
  </si>
  <si>
    <t>hidranta in izdelavo drenažnega zasipa.</t>
  </si>
  <si>
    <t>kos-DN80</t>
  </si>
  <si>
    <t xml:space="preserve">3.1.5.1.2.9. </t>
  </si>
  <si>
    <t>Montaža podtalnega hidranta-blatnika s podbetoniranjem telesa</t>
  </si>
  <si>
    <t xml:space="preserve">3.1.5.1.2.10. </t>
  </si>
  <si>
    <t>Dobava in montaža tablic za označevanje hidrantov in</t>
  </si>
  <si>
    <t>zasunov na ustrezne drogove.</t>
  </si>
  <si>
    <t xml:space="preserve">3.1.5.1.2.11. </t>
  </si>
  <si>
    <t>Dobava in montaža drogov za montažo tablic</t>
  </si>
  <si>
    <t>iz tč. 3.1.5.1.2.10.</t>
  </si>
  <si>
    <t>3.1.5.1.2.12a.</t>
  </si>
  <si>
    <t>Prevezava novozgrajenega cevovoda na obstoječi</t>
  </si>
  <si>
    <t>sekundarni vodovod z obdelavo prereza.</t>
  </si>
  <si>
    <t>3.1.5.1.2.13.</t>
  </si>
  <si>
    <t>Prevezava novozgrajenega cevovoda na obstoječi odcep T400/100</t>
  </si>
  <si>
    <t>z varovanjem obstoječega primarnega vodovoda PVCd400</t>
  </si>
  <si>
    <t>3.1.5.1.2.14.</t>
  </si>
  <si>
    <t>Nabava in polaganje signalnega in opozorilnega traku nad</t>
  </si>
  <si>
    <t>vodovodnimi cevmi.</t>
  </si>
  <si>
    <t>3.1.5.1.2.15.</t>
  </si>
  <si>
    <t>Tlačni preizkus položenega cevovoda po standardu</t>
  </si>
  <si>
    <t>SIST EN 805, vključno z pridobitvijo ustreznega zapisnika.</t>
  </si>
  <si>
    <t>3.2.5.3.2.16.</t>
  </si>
  <si>
    <t>Montažna dela za provizorij</t>
  </si>
  <si>
    <t>Dobava in polaganje cevi začasnega provizorija  za oskrbo prebivalcev s pitno vodo,  z montažo elektro spojk (upoštevan je ves preostali spojni material za izvedbo prevezave obstoječih priključkov).</t>
  </si>
  <si>
    <t>Praznenje položenega provizorija.</t>
  </si>
  <si>
    <t>Odstranitev položenega začasnega provizorija z prevozom na trajno gradbeno deponijo</t>
  </si>
  <si>
    <t>Nepredvidena dodatna montažna dela ( 10% montažnih del za provizorij)</t>
  </si>
  <si>
    <t>SKUPAJ MONTAŽNA DELA ZA PROVIZORIJ:</t>
  </si>
  <si>
    <t>3.1.5.1.2.17.</t>
  </si>
  <si>
    <t xml:space="preserve">Dezifekcija položenega cevovoda </t>
  </si>
  <si>
    <t>3.1.5.1.2.18.</t>
  </si>
  <si>
    <t>Nepredvidena montažna dela (% montažnih del)</t>
  </si>
  <si>
    <t>SKUPAJ MONTAŽNA DELA:</t>
  </si>
  <si>
    <t>3.1.5.1.3. VODOVODNI MATERIAL</t>
  </si>
  <si>
    <t xml:space="preserve">3.1.5.1.3.1. </t>
  </si>
  <si>
    <t>Cevi DUCTIL NATURAL DN100 (EN 545:2010, C40), PN10 (standard spoj) komplet s</t>
  </si>
  <si>
    <t>tesnili (SIST EN 681-1), dolžina cevi l=6,0 m/kos</t>
  </si>
  <si>
    <t>Dolžina cevi je povečana za 2% zaradi obdelave,</t>
  </si>
  <si>
    <t>m    =</t>
  </si>
  <si>
    <t>=</t>
  </si>
  <si>
    <t>kosov NL DN100</t>
  </si>
  <si>
    <t>NL DN100</t>
  </si>
  <si>
    <t>m'</t>
  </si>
  <si>
    <t xml:space="preserve">3.1.5.1.3.2. </t>
  </si>
  <si>
    <t>PRIROBNIČNI DUCTIL fazonski kosi za tlačno stopnjo PN10 komplet s</t>
  </si>
  <si>
    <t>tesnili (armatura po DIN 28610 T1, K9)</t>
  </si>
  <si>
    <t>(vijačni in tesnilni material upoštevan v ceni fazonskih kosov)</t>
  </si>
  <si>
    <t>za vsako prirobnico DN80 se naroči 8 vijakov M16; L/X 85/57</t>
  </si>
  <si>
    <t>za vsako prirobnico DN100 oz. DN125 se naroči 8 vijakov M16; L/X 90/62</t>
  </si>
  <si>
    <t>za vsako prirobnico DN400 se naroči 16 vijakov M24; L/X 140/103</t>
  </si>
  <si>
    <t>FFK100(45°)</t>
  </si>
  <si>
    <t>FF80(500)</t>
  </si>
  <si>
    <t>N80</t>
  </si>
  <si>
    <t>FFR100/80</t>
  </si>
  <si>
    <t>vmesni kos</t>
  </si>
  <si>
    <t>NL DN100(500)</t>
  </si>
  <si>
    <t>NL DN100(1300)</t>
  </si>
  <si>
    <t>UNI80</t>
  </si>
  <si>
    <t>UNI100</t>
  </si>
  <si>
    <t>FAZONSKI KOSI NA PRIROBNICO:</t>
  </si>
  <si>
    <t xml:space="preserve">3.1.5.1.3.3. </t>
  </si>
  <si>
    <t>OBOJČNI DUCTIL fazonski kosi za tlačno stopnjo PN10 komplet s</t>
  </si>
  <si>
    <t>tesnili (armatura po DIN 28610 T1, K9).</t>
  </si>
  <si>
    <t>(tesnilni material upoštevan v ceni fazonskih kosov)</t>
  </si>
  <si>
    <t>E100</t>
  </si>
  <si>
    <t>MMA100/80</t>
  </si>
  <si>
    <t>MMA100/100</t>
  </si>
  <si>
    <t>STD VI tesnilo, DN100</t>
  </si>
  <si>
    <t>FAZONSKI KOSI NA OBOJKO:</t>
  </si>
  <si>
    <t xml:space="preserve">3.1.5.1.3.4. </t>
  </si>
  <si>
    <t>DUCTIL zasun z vgradbeno garnituro (hvgr=1,0-1,5m) in cestno kapo</t>
  </si>
  <si>
    <t>(Euro 20; tip 23) s prirobničnim PAM tesnilom in vijaki.</t>
  </si>
  <si>
    <t>Z100</t>
  </si>
  <si>
    <t>Z80</t>
  </si>
  <si>
    <t xml:space="preserve">3.1.5.1.3.5. </t>
  </si>
  <si>
    <t>Podtalni hidrant s podbetoniranjem</t>
  </si>
  <si>
    <t>telesa hidranta in izdelavo drenažnega zasipa.</t>
  </si>
  <si>
    <t>Pth80</t>
  </si>
  <si>
    <t xml:space="preserve">3.1.5.1.3.6. </t>
  </si>
  <si>
    <t>Podtalni hidrant-blatnik s podbetoniranjem</t>
  </si>
  <si>
    <t>Pth80(490F)</t>
  </si>
  <si>
    <t>VODOVODNA ARMATURA SKUPAJ:</t>
  </si>
  <si>
    <t>3.2.5.1.3.7 .</t>
  </si>
  <si>
    <t>Vodovodni material za provizorij</t>
  </si>
  <si>
    <t>Nabava cevi za začasno oskrbo porabnikov z sanitarno pitno vodo</t>
  </si>
  <si>
    <t>Cevi PE100d63/PN16.</t>
  </si>
  <si>
    <t>elektro spojke d63</t>
  </si>
  <si>
    <t>Nepredviden dodatni material za položen provizorij ( 10% materiala za provizorij)</t>
  </si>
  <si>
    <t>SKUPAJ IZGRADNJA PROVIZORIJA:</t>
  </si>
  <si>
    <t xml:space="preserve">3.2.5.1.3.8. </t>
  </si>
  <si>
    <t>Stroški meritve pretokov vode na hidrantih vključno s pridobitvijo potrdila</t>
  </si>
  <si>
    <t xml:space="preserve">3.1.5.1.3.9. </t>
  </si>
  <si>
    <t>Nepredviden vodovodni material</t>
  </si>
  <si>
    <t>(% od vrednosti vodovodnega materiala).</t>
  </si>
  <si>
    <t xml:space="preserve">3.1.5.1.3.10. </t>
  </si>
  <si>
    <t>Stroški transporta vodovodnih armatur in fazonskih</t>
  </si>
  <si>
    <t>kosov (% od vrednosti vodovodnega materiala).</t>
  </si>
  <si>
    <t>SKUPAJ VODOVODNI MATERIAL:</t>
  </si>
  <si>
    <t>3.1.5.1.1.4. OBNOVA HIŠNIH VODOVODNIH PRIKLJUČKOV - VODOVOD ''A'' (35 kos)</t>
  </si>
  <si>
    <t>OPOMBA!: 17 prikljukov je že obnovljenih, na nov javni vodovod NL DN100 se jih preveže z novim navrtnim zasunom. Upoštevano je da se obnovljenim priključkom na zahodni strani zaščitna cev podaljša, vodovodna cev pa zamenja v celoti, na vzhodni strani pa se priključna cev skrajša in preveže na javni vodovod.</t>
  </si>
  <si>
    <t>3.1.5.1.1.4.1.</t>
  </si>
  <si>
    <t>ZEMELJSKA DELA ZA PRIKLJUČKE</t>
  </si>
  <si>
    <t>3.1.5.1.1.4.1.1.</t>
  </si>
  <si>
    <t>Nabava materiala ter izdelava posteljice v debelini 10 cm in</t>
  </si>
  <si>
    <t>globina</t>
  </si>
  <si>
    <t>obsip cevi 30 cm nad temenom z 2 x sejanim peskom</t>
  </si>
  <si>
    <t>vc+zc</t>
  </si>
  <si>
    <t>skupaj</t>
  </si>
  <si>
    <t>vc</t>
  </si>
  <si>
    <t>3.1.5.1.1.4.1.2.</t>
  </si>
  <si>
    <t>Strojno ročni izkop vodovodnega jarka v terenu III - IV ktg.</t>
  </si>
  <si>
    <t>komb</t>
  </si>
  <si>
    <t>z odlaganjem materiala ob robu izkopa.</t>
  </si>
  <si>
    <t>vse</t>
  </si>
  <si>
    <t>zc</t>
  </si>
  <si>
    <t>3.1.5.1.1.4.1.3.</t>
  </si>
  <si>
    <t>Demontaža obstoječih hišnih priključkov (cestna kapa, navrtni zasun demontaža fitingov ter vodomera v obstoječih vodomernih mestih</t>
  </si>
  <si>
    <t>€/kpl</t>
  </si>
  <si>
    <t>3.1.5.1.1.4.1.4.</t>
  </si>
  <si>
    <t>€/ur</t>
  </si>
  <si>
    <t>3.1.5.1.1.4.1.5.</t>
  </si>
  <si>
    <t>Zasip jarka z izkopanim materialom ter utrjevanje v slojih</t>
  </si>
  <si>
    <t>po 20 cm do 95% trdnosti po standardnem Proktorjevem postopku.</t>
  </si>
  <si>
    <t>a) z izkopanim materialom (40%)</t>
  </si>
  <si>
    <t>B) z novim gramoznim materialom (60%)</t>
  </si>
  <si>
    <t>3.1.5.1.1.4.1.6.</t>
  </si>
  <si>
    <t>Ročno planiranje dna jarka s točnostjo do 3 cm po projektiranem padcu.</t>
  </si>
  <si>
    <t>3.1.5.1.1.4.1.7.</t>
  </si>
  <si>
    <t>Rušenje zgornje površine (asfalt, tlakovci, prane plošče) s kasnejšo</t>
  </si>
  <si>
    <t>vzpostavitvijo v prvotno stanje in po potrebi nabava poškodovanih plošč,</t>
  </si>
  <si>
    <t>tlakovcev</t>
  </si>
  <si>
    <t>3.1.5.1.1.4.1.8.</t>
  </si>
  <si>
    <t>Zakoličba obstoječih komunalnih vodov (križanja) s strani predstavnikov prizadetih upravljavcev komunalne infrastrukture in izvedba križanja z varovanjem obstoječih komunalnih vodov.</t>
  </si>
  <si>
    <t>3.1.5.1.1.4.1.9.</t>
  </si>
  <si>
    <t>Postavitev cestnih kap na končno niveleto terena</t>
  </si>
  <si>
    <t>3.1.5.1.1.4.1.10.</t>
  </si>
  <si>
    <t>Polaganje vodovodne in zaščitne cevi skozi steno jaška, čiščenje in vodotesnost preboja ter nanos hidroizolacije.</t>
  </si>
  <si>
    <t>3.1.5.1.1.4.1.11.</t>
  </si>
  <si>
    <t>Nabava in polaganje signalnega traku.</t>
  </si>
  <si>
    <t>3.1.5.1.1.4.1.12.</t>
  </si>
  <si>
    <t>Čiščenje terena po končani gradnji</t>
  </si>
  <si>
    <t>3.1.5.1.1.4.1.13.</t>
  </si>
  <si>
    <t>Geodetska izmera, obdelava in priprava digitalnih podatkov (artribuiranje, digitalna skica) vodovodnih priključkov, skladno z internimi tehničnimi normativi upravljalca vodovoda</t>
  </si>
  <si>
    <t>3.1.5.1.1.4.1.14.</t>
  </si>
  <si>
    <t>Ostala nepredvidena dela (10% od vrednosti del)</t>
  </si>
  <si>
    <t>SKUPAJ ZEMELJSKA DELA ZA PRIKLJUČKE:</t>
  </si>
  <si>
    <t>3.1.5.1.1.4.2.</t>
  </si>
  <si>
    <t>MONTAŽNA DELA ZA PRIKLJUČKE</t>
  </si>
  <si>
    <t>3.1.5.1.1.4.2.1.</t>
  </si>
  <si>
    <t>Nabava, dobava, polaganje in montaža vodovodnih cevi</t>
  </si>
  <si>
    <t>PE100d32; PN16</t>
  </si>
  <si>
    <t>PE80d63;PN16</t>
  </si>
  <si>
    <t>3.1.5.1.1.4.2.2.</t>
  </si>
  <si>
    <t>Montaža navrtnih zasunov z vgradno garnituro, cestno kapo in prehodno ločno spojko ter montažo betonskih podlošk.</t>
  </si>
  <si>
    <t>NL DN100-d32</t>
  </si>
  <si>
    <t>3.1.5.1.1.4.2.3.</t>
  </si>
  <si>
    <t>Tlačni preizkus položenih hišnih vodovodnih cevi po standardu</t>
  </si>
  <si>
    <t xml:space="preserve">SIST EN 805 z vsemi dodatnimi potrebnimi deli. </t>
  </si>
  <si>
    <t>(glej tehnično poročilo)</t>
  </si>
  <si>
    <t>3.1.5.1.1.4.2.4.</t>
  </si>
  <si>
    <t>Izpiranje položenih hišnih vodovodnih cevi z vsemi</t>
  </si>
  <si>
    <t>dodatnimi potrebnimi deli. (glej tehnično poročilo)</t>
  </si>
  <si>
    <t>3.1.5.1.1.4.2.5.</t>
  </si>
  <si>
    <t>SKUPAJ MONTAŽNA DELA ZA PRIKLJUČKE:</t>
  </si>
  <si>
    <t>3.1.5.1.1.4.3.</t>
  </si>
  <si>
    <t>VODOVODNI MATERIAL ZA PRIKLJUČKE</t>
  </si>
  <si>
    <t>3.1.5.1.1.4.3.1.</t>
  </si>
  <si>
    <t>Nabava in dobava navrtnih zasunov z vsemi potrebnimi</t>
  </si>
  <si>
    <t>tesnili (armatura po DIN 28610 T1, K9) in vijaki</t>
  </si>
  <si>
    <t>V ceno je všteta cestna kapa in betonska podloška</t>
  </si>
  <si>
    <t>ter teleskopska vgradna garnitura</t>
  </si>
  <si>
    <t>navrtni zasun</t>
  </si>
  <si>
    <t>streme za NZ</t>
  </si>
  <si>
    <t>koleno priključno R1''</t>
  </si>
  <si>
    <t>vgradna garnitura (hvgr=1,0-1,5m)</t>
  </si>
  <si>
    <t>betonski podstavek mali</t>
  </si>
  <si>
    <t>cestna kapa DN90</t>
  </si>
  <si>
    <t>3.1.5.1.1.4.3.2.</t>
  </si>
  <si>
    <t>Nabava, dobava in montaža fitingov v vodomernih jaških (kroglične pipe,</t>
  </si>
  <si>
    <t>kolena, tesnila, reducirke, podloške, vodomeri …).</t>
  </si>
  <si>
    <t>pipa krogelna R1''</t>
  </si>
  <si>
    <t>pipa krogelna R1'' z izpustom</t>
  </si>
  <si>
    <t>zmanjševalni kos R1''-3/4''</t>
  </si>
  <si>
    <t>spojka ravna za PE cevi R3/4''</t>
  </si>
  <si>
    <t>nosilec za vodmer s holandcem</t>
  </si>
  <si>
    <t>betonski podstavek 40x40 cm</t>
  </si>
  <si>
    <t>3.1.5.1.1.4.3.3.</t>
  </si>
  <si>
    <t>Stroški transporta vodovodnih fazonskih</t>
  </si>
  <si>
    <t>kosov in fitingov(10% od vrednosti vodovodnega materiala)</t>
  </si>
  <si>
    <t>3.1.5.1.1.4.3.4.</t>
  </si>
  <si>
    <t>(10% od vrednosti vodovodnega materiala)</t>
  </si>
  <si>
    <t>SKUPAJ IZGRADNJA VODOVODNIH PRIKLJUČKOV:</t>
  </si>
  <si>
    <t>S K U P N A    R E K A P I T U L A C I J A</t>
  </si>
  <si>
    <t>Cena</t>
  </si>
  <si>
    <t>1.</t>
  </si>
  <si>
    <t>2.</t>
  </si>
  <si>
    <t>3.</t>
  </si>
  <si>
    <t>4.</t>
  </si>
  <si>
    <t>PODROBNEJŠI OPIS VODOVODNEGA MATERIALA:</t>
  </si>
  <si>
    <t>1.CEVI IZ NODULARNE LITINE:</t>
  </si>
  <si>
    <t>Tlačne cevi iz nodularne litine (NL) z navadnim ali varovanim sidrnim spojem in EPDM tesnilom, preferiranega tlačnega razreda najmanj C40 (do vključno DN300), C30 (do vključno DN600), dolžina posamezne cevi je 6 m. Vsi spoji morajo biti primerni za tlake minimalno 16 bar oz. 25 bar (skladno s ponudbenim predračunom in spodnjimi specifikacijami ter zahtevami naročnika v razpisni dokumentaciji).
Cevi morajo biti izdelane na obojko v skladu s SIST EN 545:2011. Na zunanji strani morajo biti zaščitene z aktivno galvansko zaščito, ki omogoča vgradnjo cevi tudi v agresivno zemljo z zlitino Zn + Al debeline 400 g/m2 (v razmerju 85%  in ostalo Al in druge kovine) in modrim pokrivnim nanosom, na notranji strani pa s cementno oblogo v skladu s SIST EN 545:2011 (cementna obloga mora biti narejena s pitno vodo, cement tipa CEM III-B ex BFC pa mora biti v skladu z EN197-1 z CE oznako (certifikat)). 
Druga zunanja zaščita cevi možna le ob izrecni zahtevi v popisu vodovodnega materiala - te cevi morajo biti izdelane skladno s SIST EN 545:2011 - Annex D, točka D.2.3)
Cevi morajo biti obvezno opremljene z odgovarjajočimi tesnili v skladu z SIST EN 681-1 (certifikat). Obojčno tesnilo oz. spoj mora biti zaradi zagotovitve kvalitete spoja preizkušen skupaj s cevmi (certifikat). Vse cevi morajo biti od istega proizvajalca.</t>
  </si>
  <si>
    <t>Navedite:   PROIZVAJALEC / TIP</t>
  </si>
  <si>
    <t>2. FAZONSKI KOSI IZ NODULARNE LITINE</t>
  </si>
  <si>
    <r>
      <rPr>
        <b/>
        <u/>
        <sz val="8"/>
        <rFont val="Swis721 Ex BT"/>
        <family val="2"/>
      </rPr>
      <t>Fazonski kosi iz nodularne litine na obojko</t>
    </r>
    <r>
      <rPr>
        <sz val="8"/>
        <rFont val="Swis721 Ex BT"/>
        <family val="2"/>
      </rPr>
      <t xml:space="preserve"> z navadnim ali varovanim sidrnim spojem in EPDM tesnilom. Obojčni fazonski kosi morajo imeti isti spoj kot cevi. 
Fazonski kosi morajo biti izdelani iz duktilne litine GGG400 v skladu s SIST EN 545:2011, z zunanjo in notranjo epoksi zaščito min. debeline 70 mikronov po postopku kataforeze ali min. 250 mikronov po klasičnem postopku. Glede na zahteve iz popisa upoštevati drugo zunanjo zaščito cevi primerno za vgradnjo v zemljine s prisotnostjo talne vode in z večjo verjetnostjo pojava korozije (skladno s SIST EN 545:2011 - Annex D, točka D.2.3)
Opremljeni morajo biti z odgovarjajočimi tesnili v skladu z SIST EN 681-1 . Obojčno tesnilo oz. spoj mora biti zaradi zagotovitve kvalitete spoja preizkušen skupaj s fazoni (certifikat). Obojčni fazonski kosi morajo biti istega proizvajalca kot cevi.</t>
    </r>
  </si>
  <si>
    <r>
      <rPr>
        <b/>
        <u/>
        <sz val="8"/>
        <rFont val="Swis721 Ex BT"/>
        <family val="2"/>
      </rPr>
      <t>Fazonski kosi iz nodularne litine s prirobnico</t>
    </r>
    <r>
      <rPr>
        <sz val="8"/>
        <rFont val="Swis721 Ex BT"/>
        <family val="2"/>
      </rPr>
      <t xml:space="preserve"> morajo biti izdelani iz duktilne litine GGG400 v skladu z SIST EN 545:2011, z zunanjo in notranjo epoksi zaščito min. debeline 70 mikronov po postopku kataforeze ali min. 250 mikronov po klasičnem postopku. 
Prirobnični fazonski kosi standardne izvedbe morajo imeti vrtljivo prirobnico, ostali (samo FF kos) pa imajo lahko fiksno. Prirobnični fazonski kosi z vrtljivo prirobnico morajo biti istega proizvajalca kot cevi.</t>
    </r>
  </si>
  <si>
    <t>3. POLIETILENSKE CEI (PE)</t>
  </si>
  <si>
    <t>Tlačne polietilenske (PE) cevi za pitno vodo so izdelane v skladu s standardom po SIST EN 12201-1:2011, SIST EN 12201-2:2011, SIST ISO 4427. Za delovne tlake 10-16 bar (glej popis). Material za cevi, mora biti dobre in ustrezne kvalitete za delo pod specifičnimi pogoji in pod prometno obtežbo, tlaku v ceveh, koroziji in spreminjanju temperaturnih in klimatskih sprememb brez poškodb ali okvar. Če ni drugače določeno, morajo vse cevi prenesti prometno obtežbo.</t>
  </si>
  <si>
    <t>4. UNIVERZALNE SPOJKE</t>
  </si>
  <si>
    <t>Spojka s telesom iz nodularne litine za spajanje cevi različnih materialov, z EPDM tesnilom in obojestransko epoksi zaščito minimalne debeline 250 mikronov. Obojčno tesnilo oz. spoj mora omogočati lom na spoju min 4°. Spoj mora zagotavljati sidranje pri tlaku ≥ 16 bar.</t>
  </si>
  <si>
    <t>5. NEPOVRATNI VENTIL - Z LOPUTO</t>
  </si>
  <si>
    <t>Telo prirobničnega ventila mora biti iz litine z epoxy zaščito , z gumirano loputo (EPDM).</t>
  </si>
  <si>
    <r>
      <t xml:space="preserve">6. NEPOVRATNI VENTIL </t>
    </r>
    <r>
      <rPr>
        <sz val="8"/>
        <rFont val="Swis721 Ex BT"/>
        <family val="2"/>
      </rPr>
      <t>- varovanje primarne linije pri objektih pred vdorom onesnažene vode.</t>
    </r>
  </si>
  <si>
    <t>100% prepreči povratni tok z dvema nepovratnima ventiloma in vmesnim izpustnim ventilom.  Izdelani po standardu EN 1717. Material ohišja je iz medenine oz. brona. Osi in vzmeti so iz nerjavečega jekla. Za servis ga ni potrebno izgraditi iz linije.</t>
  </si>
  <si>
    <t>7. LOVILEC NESNAGE</t>
  </si>
  <si>
    <t>Telo prirobničnega lovilca nesnage mora biti iz litine z epoxy zaščito s čistilno mrežico iz nerjavečega jekla s perforacijo najmanj 1,2 mm, ter čistilno prirobnico.</t>
  </si>
  <si>
    <t>8. MONTAŽNO DEMONTAŽNI KOS</t>
  </si>
  <si>
    <t>Montažno - demontažni kosi morajo biti izdelani iz jekla z Epoxy zaščito min. 250 mikronov; tesnenje EPDM. Možnost nastavitve dolžine +-25mm.</t>
  </si>
  <si>
    <t>9. EV ZASUNI KRATKE IZVEDBE (po SIST EN 558:2008+A1:2012, serija 14):</t>
  </si>
  <si>
    <t>EV zasuni morajo biti izdelani iz litine GGG-40, z obojestransko epoksi zaščito minimalne debeline 250 mikronov. Klin zasuna je zaščiten z EPDM elastomerno gumo. Vreteno zasuna je izdelano iz nerjavečega jekla. Tesnenje na vretenu je izvedeno z dvema "O" tesniloma. Na obeh straneh klina so vodila iz poliamida. Spoj telesa in pokrova mora biti izveden brez vijakov in zagozd. Ustrezati morajo zahtevam standardov SIST EN1074 (certifikat) in SIST EN12266.</t>
  </si>
  <si>
    <t xml:space="preserve">10. PRIROBNIČNE LOPUTE </t>
  </si>
  <si>
    <t>Ohišje in loputa prirobnične lopute sta izdelana iz duktilne litine GS 500-7, z epoxy zaščito minimalne debeline 250 mikronov. Osovina je izdelana iz nerjavečega jekla. "O" tesnila na vretenu so iz NBR. EPDM tesnilo, ki se nahaja na loputi omogoča 100% tesnenje pri pretoku v obe smeri (avtomatsko tesnenje), je možno zamenjati. Disk lopute je dvakrat excentrično postavljen glede na ohišje  zaradi lažjega upravljanja. Sedež narejen iz nerjavečega jekla je uvaljan na ohišje. Ustrezati mora standardu EN1074 (certifikat).</t>
  </si>
  <si>
    <t>11. HIDRANTI NADZEMNI</t>
  </si>
  <si>
    <t>Nadzemni hidrant s telesom iz NL ali INOX, prirobničnim priključkom in EPDM tesnilom. Hidrant skladen s standardi SIST EN14384:2005 in SIST EN 1074-6:2008. S tremi stabilnimi spojkami: 2 × tip C in 1 × tip B za DN80 ter 2 × tip B in 1 × tip A  za DN100.
- min. pretočne karakteristike (Kv) po SIST EN 14348:2005. 
Omogočeno obračanje glave za 360°.
Material hidranta je NL ali INOX, notranji deli iz nerjavnega materiala, NL deli hidranta zunaj in znotraj zaščiteni z epoksi premazom min. debeline 250 mikronov. Opremljen s sistemom za preprečevanje iztoka v primeru loma in izpustno odprtino za izpust stoječe vode iz hidranta skladno s SIST EN1074-6:2008.</t>
  </si>
  <si>
    <r>
      <t xml:space="preserve">hidranta. Ustrezati morajo standardu </t>
    </r>
    <r>
      <rPr>
        <sz val="11"/>
        <rFont val="Arial"/>
        <family val="2"/>
        <charset val="238"/>
      </rPr>
      <t>SIST EN 14384:2005</t>
    </r>
    <r>
      <rPr>
        <sz val="12"/>
        <rFont val="Times New Roman"/>
        <family val="1"/>
        <charset val="238"/>
      </rPr>
      <t>.</t>
    </r>
  </si>
  <si>
    <t>12. HIDRANT PODZEMNI</t>
  </si>
  <si>
    <t xml:space="preserve">Podtalni hidrant s prirobničnim priključkom in EPDM tesnilom. Skladen s standardi SIST EN 14339:2005 in SIST EN1074-6:2008.
Material hidranta NL ali INOX, pretočna karakteristika Kv &gt; 120 m3/h pri ΔP=1 bar.
NL deli zunaj in znotraj zaščiteni z epoksi barvo min. debeline 250 mikronov. Hidrant opremljen s sistemom za preprečevanje iztoka v primeru loma in drenažnim sistemom - izpustno odprtino za izpust stoječe vode iz hidranta skladno s SIST EN1074-6:2008. </t>
  </si>
  <si>
    <t>13. MEHANSKI REGULATOR NIVOJA - PLOVNI VENTIL</t>
  </si>
  <si>
    <t>Telo regulatorja, zapiralo in regulirna palica so izdelani iz jekla z epoxy zaščito 200 mikronov. Plovek je izdelan iz ekspandiranega polistirena, tesnilo pa iz SBR. Prirobnice so vrtane po ISO 2531.</t>
  </si>
  <si>
    <t>14. CESTNE KAPE</t>
  </si>
  <si>
    <r>
      <rPr>
        <u/>
        <sz val="8"/>
        <rFont val="Swis721 Ex BT"/>
        <family val="2"/>
      </rPr>
      <t>Cestne kape za zasune in hidrante</t>
    </r>
    <r>
      <rPr>
        <sz val="8"/>
        <rFont val="Swis721 Ex BT"/>
        <family val="2"/>
      </rPr>
      <t xml:space="preserve">
Teleskopska cestna kapa iz nodularne litine kvalitetne (težke) izvedbe v razredu nosilnosti D400, po standradu EN 124 s protihrupnim PUR vložkom na pokrovu, tečajem ter možnostjo vgradnje pod naklonom, ki omogoča enostavno prilagoditev pokrova vozni površini brez dodatnih gradbenih del. S sistemom zapiranja, ki otežuje odstranitev pokrova in minimizira hrup. Cestna kapa s površinsko zaščito ohišja in trajno protikorozijsko zaščito pokrova. Pokrov z ustreznim napisom po navodilih upravljalca, npr.: VODA, VODOVOD, Z, HIDRANT,...
Za vgradnjo v povozno površino.</t>
    </r>
  </si>
  <si>
    <r>
      <rPr>
        <u/>
        <sz val="8"/>
        <rFont val="Swis721 Ex BT"/>
        <family val="2"/>
      </rPr>
      <t>Cestne kape za COMBI armature</t>
    </r>
    <r>
      <rPr>
        <sz val="8"/>
        <rFont val="Swis721 Ex BT"/>
        <family val="2"/>
      </rPr>
      <t xml:space="preserve">
Kompaktna cestna kapa iz nodularne litine kvalitetne/ težke izvedbe z integriranimi 4 pokrovi z varovalnim sistemom, ki preprečuje enostavno odstranitev in ropotanje. Skladna z zahtevami proizvajalca armature. Cestna kapa s površinsko zaščito ohišja in trajno protikorozijsko zaščito pokrova. Pokrov z ustreznim napisom po navodilih upravljalca. Varovalni sistem z zatiči iz nerjavečega jekla.
Za vgradnjo v povozno površino.</t>
    </r>
  </si>
  <si>
    <r>
      <rPr>
        <u/>
        <sz val="8"/>
        <rFont val="Swis721 Ex BT"/>
        <family val="2"/>
      </rPr>
      <t>Cestne kape za podtalni zračnik</t>
    </r>
    <r>
      <rPr>
        <sz val="8"/>
        <rFont val="Swis721 Ex BT"/>
        <family val="2"/>
      </rPr>
      <t xml:space="preserve">
Kompaktna cestna kapa iz nodularne litine kvalitetne/ težke izvedbe z  okroglim pokrovom in pritrdilnim sistemom pokrova iz nerjavečega materiala, ki preprečuje ropotanje. Skladna z zahtevami proizvajalca armature. Cestna kapa s površinsko zaščito ohišja in trajno protikorozijsko zaščito pokrova. Pokrov z ustreznim napisom po navodilih upravljalca. Varovalni zatiči iz nerjavečega jekla. 
Za vgradnjo v povozno površino.Cestna kapa za zračnik mora biti okrogle oblike imeti napis ZRAČNIK v slovenskem jeziku, poliuretanski protihrupni vložek, ter dva vijaka s katerimi je pričvrščen pokrov na ohišje kape.</t>
    </r>
  </si>
  <si>
    <t>15. POKROVI IZ NODULARNE LITINE</t>
  </si>
  <si>
    <t>Pokrovi morajo biti izdelani iz nodularne litine v skladu s standardom SIST EN124, zaščiteni z bitumenskim premazom. Razred nosilnosti B125 KN naj bo opremljen s ključavnico, protismradnim labirintnim tesnilom in možnostjo simbolnega označevanja namena jaška (elektrika, voda, meteorna kanalizacija, fekalna kanalizacija). Razred nosilnosti D 400 KN naj bo opremljen z obročem iz kompozitnega materiala in naj ima možnost naknadne vgradnje ključavnice. Pokrov se mora blokirati pri 90° da prepreči nehoteno zapiranje.</t>
  </si>
  <si>
    <t>16. NAVRTNI OKLEPI - OGRLICE</t>
  </si>
  <si>
    <t>Univerzalne ogrlice za vgradnjo na duktilne, AC in jeklene cevi. Izdelane morajo biti iz duktilne litine GS 400-15 z Epoxy zaščito min 250 mikronov. Streme in matici morajo biti iz nerjavečega jekla. Tesnilni material iz EPDM mora biti posebej oblikovan za vsako dimenzijo posebej.</t>
  </si>
  <si>
    <t>17. TELESKOPSKE VGRADBENE GARNITURE</t>
  </si>
  <si>
    <t xml:space="preserve">Nastavljiv teleskopski komplet za rokovanje podzemnih armatur z zunanjo PEh/PVC zaščito. Kovinskim nasadni element, spojka in vodilo zaščiteni pred korozijo. Dobava skupaj z zaporno armaturo! </t>
  </si>
  <si>
    <t>18. ZRAČNIK (AVTOMATSKI)</t>
  </si>
  <si>
    <r>
      <rPr>
        <u/>
        <sz val="8"/>
        <rFont val="Swis721 Ex BT"/>
        <family val="2"/>
      </rPr>
      <t>vgradnja v zemljino:</t>
    </r>
    <r>
      <rPr>
        <sz val="8"/>
        <rFont val="Swis721 Ex BT"/>
        <family val="2"/>
      </rPr>
      <t xml:space="preserve">
kompaktne izvedbe, z zaščitno konstrukcijo iz nerjavnega materiala in vgrajenim zračnim ventilom s funkcijo odvajanja in dovajanja ≥ 180 m3/h zraka v/iz cevovoda in avtomatskim zapornim ventilom, ki omogoča vgradnjo pod tlakom. Zračnik mora biti opremljen z drenažnim izpustom iz telesa zračnika. 
S prirobnico, EPDM tesnilom in deli iz NL z obojestransko epoksi zaščito min. debeline 250 mikronov. Zračnik opremljen z drenažnim sistemom.  Delovno območje od 1 do 16 bar. 
Ustrezati mora zahtevam standarda SIST EN 1074-4. 
</t>
    </r>
    <r>
      <rPr>
        <u/>
        <sz val="8"/>
        <rFont val="Swis721 Ex BT"/>
        <family val="2"/>
      </rPr>
      <t>vgradnja v jašek</t>
    </r>
    <r>
      <rPr>
        <sz val="8"/>
        <rFont val="Swis721 Ex BT"/>
        <family val="2"/>
      </rPr>
      <t xml:space="preserve">:
Telo zračnika je izdelano iz duktilne litine GJS 400-15 z epoxy zaščito minimalne debeline 250 mikronov, plovci so iz ABS, šoba malega plovka je iz poliamida, tesnilo glavnega plovka pa EPDM. Mreža za zaščito pred nesnago in pokrov sta iz INOX jekla. Delovno območje tlaka obsega  0,1 ÷ 25 bar. V ohišje je vgrajen dodatni odzračni ventila za kontrolo delovanja. </t>
    </r>
  </si>
  <si>
    <t>19. VENTILI REDUCIRNI (avtomatski hidravlični)</t>
  </si>
  <si>
    <t>Telo ventila je izdelano iz duktilne litine GJS 400-15 z epoxy zaščito minimalno 250 mikronov. Membrana je ločena od zapirala na katerem je tesnilni element quadring. Prehod skozi ventil je reduciran zaradi boljše regulacije (linearnosti). Ventil deluje na avtomatski hidravlični način in ima ločen pilot iz nerjavečega jekla za nastavitev redukcije (območja 01-2 bar, 1,2-14 bar, 7-21 bar) . Povezave so iz nerjavečega jekla. Opremljen mora biti z indikatorjem položaja, kontrolno enoto za nastavitev hitrost odpiranja, zapiranja in reakcije in dvemi manometri na katerih lahko vidimo dejanski tlak v cevovodu tudi ob zaprtem kontrolnem krogu. Vgradna mera po standardu EN5752 serija 1, prirobnice PN10, PN16 ali PN 25: EN1092.</t>
  </si>
  <si>
    <t>20. TESNILA ZA PRIROBNICE</t>
  </si>
  <si>
    <t>Prirobnična tesnila morajo biti iz EPDM gume, ki ustreza uporabi v stiku s pitno vodo. Tesnila imajo vgrajen nosilni kovinski obroč in so profilirane oblike (na notranjem premeru ojačitev okrogle oblike). Vse v skladu s standardom SIST EN 1514-1.</t>
  </si>
  <si>
    <t>21.  FITINGI - pocinkani</t>
  </si>
  <si>
    <t>Fitingi morajo biti izdelani iz bele temprane litine visoke kvalitete z vroče cinkano prevleko. Ustrezati morajo standardu DIN 1692, din 2999/1 (ISO 7/1).</t>
  </si>
  <si>
    <t>22. Spojni elementi</t>
  </si>
  <si>
    <t>Vsi spojni elementi – vijaki (skladni s SIST EN ISO 4016:2011) in matice (skladne s SIST EN ISO 4034:2002) morajo biti standardne izvedbe in zaščiteni proti rjavenju – galvanizirani ali INOX minimalne natezne trdnosti vsaj 6.8. Podložke morajo ustrezati standardu SIST EN ISO 7091:2002.
Vse vgradne dolžine ventilov s prirobnicami morajo ustrezati SIST EN 558:2008+A1:2008.
Vse prirobnice morajo biti skladne s SIST EN 1092-2:2008, prirobnična tesnila pa s SIST EN 1514-1:1998.
Vsa zunanja in notranja epoxy zaščita mora biti izvedena po SIST EN14901:2006.</t>
  </si>
  <si>
    <t>Ponujeni materiali in oprema mora biti najmanj enake kvalitete kot je zahtevana na tem obrazcu. Za vse elemente, ki so v stiku s pitno vodo je potrebno upoštevati veljaven pravilnik o pitni vodi, ki v poglavju V. predpisuje zagotavljanje kakovosti priprave vode, opreme in materialov (priložiti poročila o preizkušanju).</t>
  </si>
  <si>
    <t>a) JAVNI VODOVOD NL DN100; l = 222,68 m</t>
  </si>
  <si>
    <t>JAVNI VODOVOD</t>
  </si>
  <si>
    <t>OBNOVA HIŠNIH VODOVODNIH PRIKLJUČKOV</t>
  </si>
  <si>
    <t>SKUPNI STROŠKI</t>
  </si>
  <si>
    <t>b) KANALIZACIJA</t>
  </si>
  <si>
    <t>SKUPAJ KANALIZACIJA</t>
  </si>
  <si>
    <t>SKUPNA VREDNOST</t>
  </si>
  <si>
    <t>INFORMATIVNO DDV - 22%</t>
  </si>
  <si>
    <t>SKUPAJ Z DDV</t>
  </si>
  <si>
    <t>tip / proizvajalec</t>
  </si>
  <si>
    <t>SKUPAJ SKUPNI STROŠKI</t>
  </si>
  <si>
    <t>b) SKUPNI STROŠKI PRI IZVEDBI IN ODDAJI JAVNEGA VODOVODA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</si>
</sst>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00"/>
    <numFmt numFmtId="166" formatCode="#,"/>
    <numFmt numFmtId="167" formatCode="m\o\n\th\ d\,\ yyyy"/>
    <numFmt numFmtId="168" formatCode="#,##0.00\ _€"/>
    <numFmt numFmtId="169" formatCode="_-* #,##0.00\ _S_I_T_-;\-* #,##0.00\ _S_I_T_-;_-* &quot;-&quot;??\ _S_I_T_-;_-@_-"/>
    <numFmt numFmtId="170" formatCode="_-* #,##0.00\ _€_-;\-* #,##0.00\ _€_-;_-* &quot;-&quot;??\ _€_-;_-@_-"/>
    <numFmt numFmtId="171" formatCode="#,##0.00_ ;\-#,##0.00\ "/>
    <numFmt numFmtId="172" formatCode="_-* #,##0\ _S_I_T_-;\-* #,##0\ _S_I_T_-;_-* &quot;-&quot;??\ _S_I_T_-;_-@_-"/>
    <numFmt numFmtId="173" formatCode="0.00&quot; m&quot;"/>
    <numFmt numFmtId="174" formatCode="_-* #,##0.00\ [$€-424]_-;\-* #,##0.00\ [$€-424]_-;_-* &quot;-&quot;??\ [$€-424]_-;_-@_-"/>
    <numFmt numFmtId="175" formatCode="0.00&quot; €/m'&quot;"/>
  </numFmts>
  <fonts count="67">
    <font>
      <sz val="10"/>
      <name val="Arial"/>
      <charset val="238"/>
    </font>
    <font>
      <sz val="1"/>
      <color indexed="8"/>
      <name val="Courier"/>
      <family val="3"/>
    </font>
    <font>
      <b/>
      <sz val="1"/>
      <color indexed="8"/>
      <name val="Courier"/>
      <family val="3"/>
    </font>
    <font>
      <sz val="8"/>
      <name val="Arial"/>
      <family val="2"/>
      <charset val="238"/>
    </font>
    <font>
      <sz val="10"/>
      <name val="Tahoma"/>
      <family val="2"/>
    </font>
    <font>
      <b/>
      <sz val="10"/>
      <name val="Tahoma"/>
      <family val="2"/>
    </font>
    <font>
      <b/>
      <sz val="12"/>
      <name val="Tahoma"/>
      <family val="2"/>
    </font>
    <font>
      <sz val="10"/>
      <color theme="1"/>
      <name val="Arial"/>
      <family val="2"/>
      <charset val="238"/>
    </font>
    <font>
      <sz val="10"/>
      <color rgb="FFFF0000"/>
      <name val="Tahoma"/>
      <family val="2"/>
    </font>
    <font>
      <sz val="10"/>
      <color rgb="FFFF0000"/>
      <name val="Tahoma"/>
      <family val="2"/>
      <charset val="238"/>
    </font>
    <font>
      <sz val="10"/>
      <name val="Arial"/>
      <family val="2"/>
      <charset val="238"/>
    </font>
    <font>
      <sz val="1"/>
      <color indexed="8"/>
      <name val="Courier"/>
      <family val="1"/>
      <charset val="238"/>
    </font>
    <font>
      <b/>
      <sz val="1"/>
      <color indexed="8"/>
      <name val="Courier"/>
      <family val="1"/>
      <charset val="238"/>
    </font>
    <font>
      <sz val="1"/>
      <color indexed="8"/>
      <name val="Courier"/>
      <family val="3"/>
    </font>
    <font>
      <b/>
      <sz val="1"/>
      <color indexed="8"/>
      <name val="Courier"/>
      <family val="3"/>
    </font>
    <font>
      <sz val="10"/>
      <name val="Tahoma"/>
      <family val="2"/>
      <charset val="238"/>
    </font>
    <font>
      <sz val="10"/>
      <color theme="1"/>
      <name val="Tahoma"/>
      <family val="2"/>
      <charset val="238"/>
    </font>
    <font>
      <sz val="10"/>
      <name val="Arial CE"/>
      <charset val="238"/>
    </font>
    <font>
      <sz val="16"/>
      <name val="Arial CE"/>
      <family val="2"/>
      <charset val="238"/>
    </font>
    <font>
      <sz val="12"/>
      <name val="Arial CE"/>
      <family val="2"/>
      <charset val="238"/>
    </font>
    <font>
      <sz val="8"/>
      <name val="Arial CE"/>
      <family val="2"/>
      <charset val="238"/>
    </font>
    <font>
      <i/>
      <sz val="8"/>
      <name val="Arial CE"/>
      <charset val="238"/>
    </font>
    <font>
      <sz val="8"/>
      <name val="Arial CE"/>
      <charset val="238"/>
    </font>
    <font>
      <i/>
      <sz val="8"/>
      <color indexed="8"/>
      <name val="Arial CE"/>
      <charset val="238"/>
    </font>
    <font>
      <sz val="8"/>
      <color indexed="8"/>
      <name val="Arial CE"/>
      <family val="2"/>
      <charset val="238"/>
    </font>
    <font>
      <b/>
      <sz val="8"/>
      <name val="Arial CE"/>
      <family val="2"/>
      <charset val="238"/>
    </font>
    <font>
      <i/>
      <sz val="8"/>
      <name val="Arial CE"/>
      <family val="2"/>
      <charset val="238"/>
    </font>
    <font>
      <sz val="8"/>
      <color indexed="8"/>
      <name val="Arial CE"/>
      <charset val="238"/>
    </font>
    <font>
      <b/>
      <sz val="8"/>
      <name val="Arial CE"/>
      <charset val="238"/>
    </font>
    <font>
      <b/>
      <sz val="8"/>
      <color indexed="8"/>
      <name val="Arial CE"/>
      <charset val="238"/>
    </font>
    <font>
      <b/>
      <sz val="10"/>
      <name val="Arial Narrow"/>
      <family val="2"/>
      <charset val="238"/>
    </font>
    <font>
      <sz val="10"/>
      <name val="Arial CE"/>
      <family val="2"/>
      <charset val="238"/>
    </font>
    <font>
      <b/>
      <i/>
      <sz val="8"/>
      <name val="Arial CE"/>
      <charset val="238"/>
    </font>
    <font>
      <sz val="8"/>
      <color theme="0" tint="-0.14999847407452621"/>
      <name val="Arial CE"/>
      <family val="2"/>
      <charset val="238"/>
    </font>
    <font>
      <i/>
      <vertAlign val="superscript"/>
      <sz val="8"/>
      <name val="Arial CE"/>
      <charset val="238"/>
    </font>
    <font>
      <i/>
      <sz val="8"/>
      <color theme="0" tint="-0.249977111117893"/>
      <name val="Arial CE"/>
      <charset val="238"/>
    </font>
    <font>
      <i/>
      <vertAlign val="superscript"/>
      <sz val="8"/>
      <color indexed="22"/>
      <name val="Arial CE"/>
      <charset val="238"/>
    </font>
    <font>
      <sz val="8"/>
      <color theme="0" tint="-0.249977111117893"/>
      <name val="Arial CE"/>
      <family val="2"/>
      <charset val="238"/>
    </font>
    <font>
      <vertAlign val="superscript"/>
      <sz val="8"/>
      <name val="Arial CE"/>
      <charset val="238"/>
    </font>
    <font>
      <b/>
      <sz val="10"/>
      <name val="Arial CE"/>
      <charset val="238"/>
    </font>
    <font>
      <b/>
      <i/>
      <sz val="10"/>
      <name val="Arial CE"/>
      <charset val="238"/>
    </font>
    <font>
      <sz val="11"/>
      <color indexed="17"/>
      <name val="Calibri"/>
      <family val="2"/>
      <charset val="238"/>
    </font>
    <font>
      <sz val="10"/>
      <color theme="0" tint="-0.34998626667073579"/>
      <name val="Arial CE"/>
      <charset val="238"/>
    </font>
    <font>
      <sz val="8"/>
      <color theme="0" tint="-0.34998626667073579"/>
      <name val="Arial CE"/>
      <charset val="238"/>
    </font>
    <font>
      <sz val="8"/>
      <color theme="0" tint="-0.34998626667073579"/>
      <name val="Arial CE"/>
      <family val="2"/>
      <charset val="238"/>
    </font>
    <font>
      <sz val="11"/>
      <color theme="0" tint="-0.34998626667073579"/>
      <name val="Calibri"/>
      <family val="2"/>
      <charset val="238"/>
    </font>
    <font>
      <sz val="10"/>
      <name val="Swis721 Ex BT"/>
      <family val="2"/>
    </font>
    <font>
      <sz val="16"/>
      <name val="Swis721 Ex BT"/>
      <family val="2"/>
    </font>
    <font>
      <sz val="12"/>
      <name val="Swis721 Ex BT"/>
      <family val="2"/>
    </font>
    <font>
      <i/>
      <sz val="8"/>
      <name val="Swis721 Ex BT"/>
      <family val="2"/>
    </font>
    <font>
      <sz val="8"/>
      <name val="Swis721 Ex BT"/>
      <family val="2"/>
    </font>
    <font>
      <b/>
      <i/>
      <sz val="8"/>
      <color indexed="8"/>
      <name val="Swis721 Ex BT"/>
      <family val="2"/>
    </font>
    <font>
      <sz val="8"/>
      <color indexed="8"/>
      <name val="Swis721 Ex BT"/>
      <family val="2"/>
    </font>
    <font>
      <b/>
      <i/>
      <sz val="9"/>
      <name val="Swis721 Ex BT"/>
      <family val="2"/>
    </font>
    <font>
      <b/>
      <sz val="8"/>
      <name val="Swis721 Ex BT"/>
      <family val="2"/>
    </font>
    <font>
      <b/>
      <sz val="9"/>
      <name val="Swis721 Ex BT"/>
      <family val="2"/>
    </font>
    <font>
      <b/>
      <sz val="11"/>
      <name val="Swis721 Ex BT"/>
      <family val="2"/>
    </font>
    <font>
      <sz val="9"/>
      <name val="Swis721 Ex BT"/>
      <family val="2"/>
    </font>
    <font>
      <b/>
      <u/>
      <sz val="8"/>
      <name val="Swis721 Ex BT"/>
      <family val="2"/>
    </font>
    <font>
      <sz val="9"/>
      <name val="Swis721 Ex BT"/>
      <family val="2"/>
      <charset val="238"/>
    </font>
    <font>
      <b/>
      <sz val="9"/>
      <name val="Swis721 Ex BT"/>
      <family val="2"/>
      <charset val="238"/>
    </font>
    <font>
      <b/>
      <sz val="12"/>
      <name val="Times New Roman"/>
      <family val="1"/>
      <charset val="238"/>
    </font>
    <font>
      <sz val="11"/>
      <name val="Arial"/>
      <family val="2"/>
      <charset val="238"/>
    </font>
    <font>
      <sz val="12"/>
      <name val="Times New Roman"/>
      <family val="1"/>
      <charset val="238"/>
    </font>
    <font>
      <u/>
      <sz val="8"/>
      <name val="Swis721 Ex BT"/>
      <family val="2"/>
    </font>
    <font>
      <i/>
      <sz val="9"/>
      <name val="Swis721 Ex BT"/>
      <family val="2"/>
    </font>
    <font>
      <b/>
      <sz val="10"/>
      <name val="Tahoma"/>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rgb="FF00FF00"/>
        <bgColor indexed="64"/>
      </patternFill>
    </fill>
    <fill>
      <patternFill patternType="solid">
        <fgColor indexed="11"/>
        <bgColor indexed="64"/>
      </patternFill>
    </fill>
    <fill>
      <patternFill patternType="solid">
        <fgColor indexed="27"/>
      </patternFill>
    </fill>
    <fill>
      <patternFill patternType="solid">
        <fgColor theme="4" tint="0.79998168889431442"/>
        <bgColor indexed="64"/>
      </patternFill>
    </fill>
    <fill>
      <patternFill patternType="solid">
        <fgColor theme="9" tint="0.79998168889431442"/>
        <bgColor indexed="64"/>
      </patternFill>
    </fill>
  </fills>
  <borders count="32">
    <border>
      <left/>
      <right/>
      <top/>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1">
    <xf numFmtId="0" fontId="0" fillId="0" borderId="0"/>
    <xf numFmtId="167" fontId="1" fillId="0" borderId="0">
      <protection locked="0"/>
    </xf>
    <xf numFmtId="165" fontId="1" fillId="0" borderId="0">
      <protection locked="0"/>
    </xf>
    <xf numFmtId="166" fontId="2" fillId="0" borderId="0">
      <protection locked="0"/>
    </xf>
    <xf numFmtId="166" fontId="2" fillId="0" borderId="0">
      <protection locked="0"/>
    </xf>
    <xf numFmtId="166" fontId="1" fillId="0" borderId="1">
      <protection locked="0"/>
    </xf>
    <xf numFmtId="0" fontId="7" fillId="0" borderId="0"/>
    <xf numFmtId="0" fontId="10" fillId="0" borderId="0"/>
    <xf numFmtId="167" fontId="11" fillId="0" borderId="0">
      <protection locked="0"/>
    </xf>
    <xf numFmtId="165" fontId="11" fillId="0" borderId="0">
      <protection locked="0"/>
    </xf>
    <xf numFmtId="166" fontId="12" fillId="0" borderId="0">
      <protection locked="0"/>
    </xf>
    <xf numFmtId="166" fontId="12" fillId="0" borderId="0">
      <protection locked="0"/>
    </xf>
    <xf numFmtId="166" fontId="11" fillId="0" borderId="1">
      <protection locked="0"/>
    </xf>
    <xf numFmtId="167" fontId="13" fillId="0" borderId="0">
      <protection locked="0"/>
    </xf>
    <xf numFmtId="165" fontId="13" fillId="0" borderId="0">
      <protection locked="0"/>
    </xf>
    <xf numFmtId="166" fontId="14" fillId="0" borderId="0">
      <protection locked="0"/>
    </xf>
    <xf numFmtId="166" fontId="14" fillId="0" borderId="0">
      <protection locked="0"/>
    </xf>
    <xf numFmtId="166" fontId="13" fillId="0" borderId="1">
      <protection locked="0"/>
    </xf>
    <xf numFmtId="0" fontId="17" fillId="0" borderId="0"/>
    <xf numFmtId="169" fontId="17" fillId="0" borderId="0" applyFont="0" applyFill="0" applyBorder="0" applyAlignment="0" applyProtection="0"/>
    <xf numFmtId="0" fontId="41" fillId="5" borderId="0" applyNumberFormat="0" applyBorder="0" applyAlignment="0" applyProtection="0"/>
  </cellStyleXfs>
  <cellXfs count="401">
    <xf numFmtId="0" fontId="0" fillId="0" borderId="0" xfId="0"/>
    <xf numFmtId="2" fontId="0" fillId="0" borderId="0" xfId="0" applyNumberFormat="1"/>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49" fontId="0" fillId="0" borderId="8" xfId="0" applyNumberFormat="1" applyBorder="1" applyAlignment="1">
      <alignment horizontal="center"/>
    </xf>
    <xf numFmtId="2" fontId="0" fillId="0" borderId="9" xfId="0" applyNumberFormat="1" applyBorder="1"/>
    <xf numFmtId="2" fontId="0" fillId="0" borderId="0" xfId="0" applyNumberFormat="1" applyBorder="1"/>
    <xf numFmtId="4" fontId="0" fillId="0" borderId="10" xfId="0" applyNumberFormat="1" applyBorder="1"/>
    <xf numFmtId="49" fontId="0" fillId="0" borderId="11" xfId="0" applyNumberFormat="1" applyBorder="1" applyAlignment="1">
      <alignment horizontal="center"/>
    </xf>
    <xf numFmtId="2" fontId="0" fillId="0" borderId="12" xfId="0" applyNumberFormat="1" applyBorder="1"/>
    <xf numFmtId="49" fontId="0" fillId="0" borderId="13" xfId="0" applyNumberFormat="1" applyBorder="1" applyAlignment="1">
      <alignment horizontal="center"/>
    </xf>
    <xf numFmtId="2" fontId="0" fillId="0" borderId="14" xfId="0" applyNumberFormat="1" applyBorder="1"/>
    <xf numFmtId="2" fontId="0" fillId="0" borderId="15" xfId="0" applyNumberFormat="1" applyBorder="1"/>
    <xf numFmtId="0" fontId="0" fillId="0" borderId="0" xfId="0" applyAlignment="1">
      <alignment wrapText="1"/>
    </xf>
    <xf numFmtId="0" fontId="10" fillId="0" borderId="0" xfId="0" applyFont="1"/>
    <xf numFmtId="0" fontId="10" fillId="0" borderId="0" xfId="7"/>
    <xf numFmtId="0" fontId="7" fillId="0" borderId="0" xfId="6"/>
    <xf numFmtId="2" fontId="7" fillId="0" borderId="0" xfId="6" applyNumberFormat="1"/>
    <xf numFmtId="0" fontId="7" fillId="0" borderId="0" xfId="6"/>
    <xf numFmtId="2" fontId="7" fillId="0" borderId="0" xfId="6" applyNumberFormat="1"/>
    <xf numFmtId="0" fontId="17" fillId="0" borderId="0" xfId="0" applyFont="1" applyAlignment="1" applyProtection="1">
      <alignment horizontal="left" vertical="top" wrapText="1"/>
    </xf>
    <xf numFmtId="0" fontId="17" fillId="0" borderId="0" xfId="18" applyProtection="1"/>
    <xf numFmtId="0" fontId="18" fillId="0" borderId="0" xfId="18" applyFont="1" applyAlignment="1" applyProtection="1">
      <alignment horizontal="left" vertical="center"/>
    </xf>
    <xf numFmtId="0" fontId="19" fillId="0" borderId="0" xfId="18" applyFont="1" applyFill="1" applyAlignment="1" applyProtection="1">
      <alignment horizontal="left" vertical="center"/>
    </xf>
    <xf numFmtId="0" fontId="20" fillId="0" borderId="0" xfId="18" applyFont="1" applyProtection="1"/>
    <xf numFmtId="0" fontId="21" fillId="0" borderId="0" xfId="18" applyFont="1" applyProtection="1"/>
    <xf numFmtId="168" fontId="20" fillId="0" borderId="0" xfId="18" applyNumberFormat="1" applyFont="1" applyAlignment="1" applyProtection="1"/>
    <xf numFmtId="0" fontId="22" fillId="0" borderId="0" xfId="18" applyFont="1" applyProtection="1"/>
    <xf numFmtId="0" fontId="20" fillId="0" borderId="0" xfId="18" applyFont="1" applyBorder="1" applyProtection="1"/>
    <xf numFmtId="168" fontId="20" fillId="0" borderId="0" xfId="18" applyNumberFormat="1" applyFont="1" applyBorder="1" applyAlignment="1" applyProtection="1"/>
    <xf numFmtId="0" fontId="22" fillId="0" borderId="0" xfId="18" applyFont="1" applyBorder="1" applyProtection="1"/>
    <xf numFmtId="0" fontId="20" fillId="0" borderId="17" xfId="18" applyFont="1" applyBorder="1" applyProtection="1"/>
    <xf numFmtId="168" fontId="20" fillId="0" borderId="17" xfId="18" applyNumberFormat="1" applyFont="1" applyBorder="1" applyAlignment="1" applyProtection="1"/>
    <xf numFmtId="0" fontId="22" fillId="0" borderId="17" xfId="18" applyFont="1" applyBorder="1" applyProtection="1"/>
    <xf numFmtId="0" fontId="23" fillId="0" borderId="0" xfId="18" applyFont="1" applyFill="1" applyBorder="1" applyProtection="1"/>
    <xf numFmtId="0" fontId="24" fillId="0" borderId="0" xfId="18" applyFont="1" applyFill="1" applyBorder="1" applyProtection="1"/>
    <xf numFmtId="168" fontId="24" fillId="0" borderId="0" xfId="18" applyNumberFormat="1" applyFont="1" applyFill="1" applyBorder="1" applyAlignment="1" applyProtection="1"/>
    <xf numFmtId="0" fontId="25" fillId="0" borderId="0" xfId="18" applyFont="1" applyBorder="1" applyProtection="1"/>
    <xf numFmtId="168" fontId="26" fillId="0" borderId="0" xfId="18" applyNumberFormat="1" applyFont="1" applyFill="1" applyBorder="1" applyAlignment="1" applyProtection="1"/>
    <xf numFmtId="0" fontId="26" fillId="0" borderId="0" xfId="18" applyFont="1" applyAlignment="1" applyProtection="1">
      <alignment horizontal="right"/>
    </xf>
    <xf numFmtId="0" fontId="22" fillId="0" borderId="0" xfId="18" applyFont="1" applyBorder="1" applyAlignment="1" applyProtection="1">
      <alignment horizontal="center"/>
    </xf>
    <xf numFmtId="0" fontId="20" fillId="0" borderId="0" xfId="18" applyFont="1" applyBorder="1" applyAlignment="1" applyProtection="1">
      <alignment horizontal="right"/>
    </xf>
    <xf numFmtId="0" fontId="20" fillId="0" borderId="0" xfId="18" applyFont="1" applyBorder="1" applyAlignment="1" applyProtection="1">
      <alignment horizontal="center"/>
    </xf>
    <xf numFmtId="0" fontId="20" fillId="0" borderId="0" xfId="18" applyFont="1" applyBorder="1" applyAlignment="1" applyProtection="1"/>
    <xf numFmtId="0" fontId="20" fillId="0" borderId="0" xfId="18" applyFont="1" applyBorder="1" applyAlignment="1" applyProtection="1">
      <alignment wrapText="1"/>
    </xf>
    <xf numFmtId="0" fontId="20" fillId="0" borderId="0" xfId="18" applyFont="1" applyBorder="1" applyAlignment="1" applyProtection="1">
      <alignment horizontal="right" wrapText="1"/>
    </xf>
    <xf numFmtId="0" fontId="20" fillId="0" borderId="17" xfId="18" applyFont="1" applyBorder="1" applyAlignment="1" applyProtection="1">
      <alignment wrapText="1"/>
    </xf>
    <xf numFmtId="0" fontId="20" fillId="0" borderId="17" xfId="18" applyFont="1" applyBorder="1" applyAlignment="1" applyProtection="1">
      <alignment horizontal="right" wrapText="1"/>
    </xf>
    <xf numFmtId="168" fontId="22" fillId="0" borderId="0" xfId="18" applyNumberFormat="1" applyFont="1" applyFill="1" applyBorder="1" applyAlignment="1" applyProtection="1"/>
    <xf numFmtId="0" fontId="27" fillId="0" borderId="0" xfId="18" applyFont="1" applyFill="1" applyBorder="1" applyProtection="1"/>
    <xf numFmtId="0" fontId="22" fillId="2" borderId="18" xfId="18" applyFont="1" applyFill="1" applyBorder="1" applyProtection="1"/>
    <xf numFmtId="0" fontId="22" fillId="2" borderId="19" xfId="18" applyFont="1" applyFill="1" applyBorder="1" applyProtection="1"/>
    <xf numFmtId="168" fontId="22" fillId="2" borderId="19" xfId="18" applyNumberFormat="1" applyFont="1" applyFill="1" applyBorder="1" applyAlignment="1" applyProtection="1"/>
    <xf numFmtId="0" fontId="22" fillId="2" borderId="20" xfId="18" applyFont="1" applyFill="1" applyBorder="1" applyProtection="1"/>
    <xf numFmtId="0" fontId="20" fillId="0" borderId="0" xfId="18" applyFont="1" applyFill="1" applyProtection="1"/>
    <xf numFmtId="0" fontId="22" fillId="0" borderId="0" xfId="18" applyFont="1" applyFill="1" applyBorder="1" applyProtection="1"/>
    <xf numFmtId="0" fontId="17" fillId="0" borderId="0" xfId="18" applyFill="1" applyProtection="1"/>
    <xf numFmtId="0" fontId="28" fillId="2" borderId="18" xfId="18" applyFont="1" applyFill="1" applyBorder="1" applyProtection="1"/>
    <xf numFmtId="168" fontId="28" fillId="2" borderId="19" xfId="18" applyNumberFormat="1" applyFont="1" applyFill="1" applyBorder="1" applyAlignment="1" applyProtection="1"/>
    <xf numFmtId="0" fontId="27" fillId="2" borderId="20" xfId="18" applyFont="1" applyFill="1" applyBorder="1" applyProtection="1"/>
    <xf numFmtId="0" fontId="28" fillId="0" borderId="0" xfId="18" applyFont="1" applyBorder="1" applyProtection="1"/>
    <xf numFmtId="0" fontId="25" fillId="0" borderId="0" xfId="18" applyFont="1" applyFill="1" applyBorder="1" applyProtection="1"/>
    <xf numFmtId="0" fontId="22" fillId="0" borderId="0" xfId="18" applyFont="1" applyFill="1" applyBorder="1" applyAlignment="1" applyProtection="1">
      <alignment vertical="top"/>
    </xf>
    <xf numFmtId="0" fontId="22" fillId="0" borderId="0" xfId="18" applyFont="1" applyFill="1" applyBorder="1" applyAlignment="1" applyProtection="1">
      <alignment vertical="top" wrapText="1"/>
    </xf>
    <xf numFmtId="168" fontId="28" fillId="0" borderId="0" xfId="18" applyNumberFormat="1" applyFont="1" applyFill="1" applyBorder="1" applyAlignment="1" applyProtection="1"/>
    <xf numFmtId="0" fontId="29" fillId="0" borderId="0" xfId="18" applyFont="1" applyFill="1" applyBorder="1" applyProtection="1"/>
    <xf numFmtId="0" fontId="20" fillId="0" borderId="0" xfId="18" applyFont="1" applyAlignment="1" applyProtection="1">
      <alignment horizontal="right"/>
    </xf>
    <xf numFmtId="2" fontId="20" fillId="0" borderId="0" xfId="18" applyNumberFormat="1" applyFont="1" applyProtection="1"/>
    <xf numFmtId="0" fontId="30" fillId="0" borderId="0" xfId="18" applyFont="1" applyProtection="1"/>
    <xf numFmtId="0" fontId="28" fillId="0" borderId="0" xfId="18" applyFont="1" applyProtection="1"/>
    <xf numFmtId="0" fontId="31" fillId="0" borderId="0" xfId="18" applyFont="1" applyProtection="1"/>
    <xf numFmtId="168" fontId="31" fillId="0" borderId="0" xfId="18" applyNumberFormat="1" applyFont="1" applyAlignment="1" applyProtection="1"/>
    <xf numFmtId="0" fontId="32" fillId="0" borderId="0" xfId="18" applyFont="1" applyProtection="1"/>
    <xf numFmtId="0" fontId="20" fillId="0" borderId="0" xfId="18" applyFont="1" applyAlignment="1" applyProtection="1">
      <alignment vertical="center"/>
    </xf>
    <xf numFmtId="168" fontId="20" fillId="0" borderId="0" xfId="18" applyNumberFormat="1" applyFont="1" applyAlignment="1" applyProtection="1">
      <alignment vertical="center"/>
    </xf>
    <xf numFmtId="0" fontId="21" fillId="0" borderId="0" xfId="18" applyFont="1" applyAlignment="1" applyProtection="1">
      <alignment horizontal="center" vertical="center"/>
    </xf>
    <xf numFmtId="4" fontId="21" fillId="0" borderId="0" xfId="18" applyNumberFormat="1" applyFont="1" applyAlignment="1" applyProtection="1">
      <alignment horizontal="center" vertical="center"/>
    </xf>
    <xf numFmtId="0" fontId="21" fillId="0" borderId="0" xfId="18" applyFont="1" applyAlignment="1" applyProtection="1">
      <alignment vertical="center"/>
    </xf>
    <xf numFmtId="0" fontId="21" fillId="0" borderId="0" xfId="18" applyFont="1" applyAlignment="1" applyProtection="1">
      <alignment horizontal="right" vertical="center"/>
    </xf>
    <xf numFmtId="2" fontId="21" fillId="0" borderId="0" xfId="18" applyNumberFormat="1" applyFont="1" applyAlignment="1" applyProtection="1">
      <alignment horizontal="center" vertical="center"/>
    </xf>
    <xf numFmtId="168" fontId="21" fillId="0" borderId="0" xfId="19" applyNumberFormat="1" applyFont="1" applyAlignment="1" applyProtection="1">
      <alignment vertical="center"/>
    </xf>
    <xf numFmtId="168" fontId="20" fillId="0" borderId="0" xfId="19" applyNumberFormat="1" applyFont="1" applyAlignment="1" applyProtection="1">
      <alignment vertical="center"/>
    </xf>
    <xf numFmtId="0" fontId="22" fillId="0" borderId="0" xfId="18" applyFont="1" applyAlignment="1" applyProtection="1">
      <alignment vertical="center"/>
    </xf>
    <xf numFmtId="0" fontId="21" fillId="0" borderId="0" xfId="18" applyFont="1" applyAlignment="1" applyProtection="1">
      <alignment horizontal="left" vertical="center"/>
    </xf>
    <xf numFmtId="168" fontId="20" fillId="0" borderId="0" xfId="19" applyNumberFormat="1" applyFont="1" applyAlignment="1" applyProtection="1"/>
    <xf numFmtId="1" fontId="21" fillId="0" borderId="0" xfId="18" applyNumberFormat="1" applyFont="1" applyAlignment="1" applyProtection="1">
      <alignment horizontal="center" vertical="center"/>
    </xf>
    <xf numFmtId="0" fontId="33" fillId="0" borderId="0" xfId="18" applyFont="1" applyAlignment="1" applyProtection="1">
      <alignment vertical="top" wrapText="1"/>
    </xf>
    <xf numFmtId="2" fontId="33" fillId="0" borderId="0" xfId="18" applyNumberFormat="1" applyFont="1" applyAlignment="1" applyProtection="1">
      <alignment vertical="top" wrapText="1"/>
    </xf>
    <xf numFmtId="0" fontId="20" fillId="0" borderId="0" xfId="18" applyFont="1" applyAlignment="1" applyProtection="1">
      <alignment vertical="top" wrapText="1"/>
    </xf>
    <xf numFmtId="0" fontId="17" fillId="0" borderId="0" xfId="18" applyAlignment="1" applyProtection="1">
      <alignment vertical="top" wrapText="1"/>
    </xf>
    <xf numFmtId="2" fontId="20" fillId="0" borderId="0" xfId="18" applyNumberFormat="1" applyFont="1" applyAlignment="1" applyProtection="1">
      <alignment vertical="top" wrapText="1"/>
    </xf>
    <xf numFmtId="0" fontId="17" fillId="0" borderId="0" xfId="18" applyAlignment="1" applyProtection="1">
      <alignment vertical="center"/>
    </xf>
    <xf numFmtId="0" fontId="21" fillId="0" borderId="0" xfId="18" applyFont="1" applyAlignment="1" applyProtection="1">
      <alignment horizontal="center"/>
    </xf>
    <xf numFmtId="1" fontId="20" fillId="0" borderId="0" xfId="18" applyNumberFormat="1" applyFont="1" applyAlignment="1" applyProtection="1">
      <alignment horizontal="center"/>
    </xf>
    <xf numFmtId="0" fontId="20" fillId="0" borderId="0" xfId="18" applyFont="1" applyAlignment="1" applyProtection="1">
      <alignment horizontal="center"/>
    </xf>
    <xf numFmtId="2" fontId="20" fillId="0" borderId="0" xfId="18" applyNumberFormat="1" applyFont="1" applyAlignment="1" applyProtection="1">
      <alignment horizontal="center"/>
    </xf>
    <xf numFmtId="169" fontId="20" fillId="0" borderId="0" xfId="19" applyFont="1" applyAlignment="1" applyProtection="1">
      <alignment horizontal="center"/>
    </xf>
    <xf numFmtId="0" fontId="35" fillId="0" borderId="0" xfId="18" applyFont="1" applyAlignment="1" applyProtection="1">
      <alignment horizontal="center"/>
    </xf>
    <xf numFmtId="4" fontId="35" fillId="0" borderId="0" xfId="18" applyNumberFormat="1" applyFont="1" applyAlignment="1" applyProtection="1">
      <alignment horizontal="center" vertical="center"/>
    </xf>
    <xf numFmtId="4" fontId="21" fillId="0" borderId="0" xfId="19" applyNumberFormat="1" applyFont="1" applyAlignment="1" applyProtection="1">
      <alignment horizontal="right" vertical="center"/>
    </xf>
    <xf numFmtId="0" fontId="20" fillId="0" borderId="0" xfId="18" applyFont="1" applyAlignment="1" applyProtection="1">
      <alignment horizontal="left" vertical="top" wrapText="1"/>
    </xf>
    <xf numFmtId="169" fontId="20" fillId="0" borderId="0" xfId="19" applyFont="1" applyAlignment="1" applyProtection="1">
      <alignment horizontal="center" vertical="center"/>
    </xf>
    <xf numFmtId="169" fontId="21" fillId="0" borderId="0" xfId="19" applyFont="1" applyAlignment="1" applyProtection="1">
      <alignment vertical="center"/>
    </xf>
    <xf numFmtId="169" fontId="20" fillId="0" borderId="0" xfId="19" applyNumberFormat="1" applyFont="1" applyAlignment="1" applyProtection="1">
      <alignment horizontal="right"/>
    </xf>
    <xf numFmtId="0" fontId="22" fillId="0" borderId="0" xfId="18" applyFont="1" applyAlignment="1" applyProtection="1">
      <alignment horizontal="left"/>
    </xf>
    <xf numFmtId="0" fontId="20" fillId="0" borderId="0" xfId="18" applyFont="1" applyAlignment="1" applyProtection="1"/>
    <xf numFmtId="168" fontId="20" fillId="0" borderId="0" xfId="19" applyNumberFormat="1" applyFont="1" applyAlignment="1" applyProtection="1">
      <alignment horizontal="right"/>
    </xf>
    <xf numFmtId="2" fontId="21" fillId="0" borderId="0" xfId="18" applyNumberFormat="1" applyFont="1" applyAlignment="1" applyProtection="1">
      <alignment horizontal="right" vertical="center"/>
    </xf>
    <xf numFmtId="4" fontId="20" fillId="0" borderId="0" xfId="18" applyNumberFormat="1" applyFont="1" applyProtection="1"/>
    <xf numFmtId="2" fontId="20" fillId="0" borderId="0" xfId="18" applyNumberFormat="1" applyFont="1" applyAlignment="1" applyProtection="1"/>
    <xf numFmtId="1" fontId="20" fillId="0" borderId="0" xfId="18" applyNumberFormat="1" applyFont="1" applyProtection="1"/>
    <xf numFmtId="0" fontId="20" fillId="0" borderId="0" xfId="18" quotePrefix="1" applyFont="1" applyProtection="1"/>
    <xf numFmtId="0" fontId="20" fillId="0" borderId="23" xfId="18" applyFont="1" applyBorder="1" applyProtection="1"/>
    <xf numFmtId="0" fontId="32" fillId="0" borderId="0" xfId="18" applyFont="1" applyAlignment="1" applyProtection="1"/>
    <xf numFmtId="2" fontId="22" fillId="0" borderId="0" xfId="18" applyNumberFormat="1" applyFont="1" applyAlignment="1" applyProtection="1"/>
    <xf numFmtId="0" fontId="22" fillId="0" borderId="0" xfId="18" applyFont="1" applyAlignment="1" applyProtection="1"/>
    <xf numFmtId="0" fontId="22" fillId="0" borderId="0" xfId="18" applyFont="1" applyAlignment="1" applyProtection="1">
      <alignment horizontal="center"/>
    </xf>
    <xf numFmtId="2" fontId="22" fillId="0" borderId="0" xfId="18" applyNumberFormat="1" applyFont="1" applyAlignment="1" applyProtection="1">
      <alignment horizontal="center"/>
    </xf>
    <xf numFmtId="0" fontId="25" fillId="0" borderId="0" xfId="18" applyFont="1" applyAlignment="1" applyProtection="1"/>
    <xf numFmtId="0" fontId="20" fillId="0" borderId="23" xfId="18" applyFont="1" applyBorder="1" applyAlignment="1" applyProtection="1">
      <alignment horizontal="right"/>
    </xf>
    <xf numFmtId="4" fontId="20" fillId="0" borderId="0" xfId="18" applyNumberFormat="1" applyFont="1" applyAlignment="1" applyProtection="1">
      <alignment horizontal="center"/>
    </xf>
    <xf numFmtId="0" fontId="37" fillId="0" borderId="0" xfId="18" applyFont="1" applyAlignment="1" applyProtection="1">
      <alignment horizontal="left" vertical="top" wrapText="1"/>
    </xf>
    <xf numFmtId="2" fontId="37" fillId="0" borderId="0" xfId="18" applyNumberFormat="1" applyFont="1" applyAlignment="1" applyProtection="1">
      <alignment horizontal="left" vertical="top" wrapText="1"/>
    </xf>
    <xf numFmtId="0" fontId="20" fillId="0" borderId="23" xfId="18" applyFont="1" applyBorder="1" applyAlignment="1" applyProtection="1">
      <alignment horizontal="right" vertical="center"/>
    </xf>
    <xf numFmtId="4" fontId="20" fillId="0" borderId="0" xfId="18" applyNumberFormat="1" applyFont="1" applyAlignment="1" applyProtection="1">
      <alignment horizontal="right" vertical="center"/>
    </xf>
    <xf numFmtId="4" fontId="20" fillId="0" borderId="0" xfId="19" applyNumberFormat="1" applyFont="1" applyAlignment="1" applyProtection="1">
      <alignment horizontal="right" vertical="center"/>
    </xf>
    <xf numFmtId="0" fontId="17" fillId="0" borderId="0" xfId="18" applyAlignment="1" applyProtection="1">
      <alignment wrapText="1"/>
    </xf>
    <xf numFmtId="1" fontId="20" fillId="0" borderId="0" xfId="18" applyNumberFormat="1" applyFont="1" applyAlignment="1" applyProtection="1"/>
    <xf numFmtId="169" fontId="28" fillId="0" borderId="0" xfId="19" applyNumberFormat="1" applyFont="1" applyAlignment="1" applyProtection="1">
      <alignment horizontal="right"/>
    </xf>
    <xf numFmtId="168" fontId="28" fillId="0" borderId="0" xfId="19" applyNumberFormat="1" applyFont="1" applyAlignment="1" applyProtection="1"/>
    <xf numFmtId="171" fontId="21" fillId="0" borderId="0" xfId="19" applyNumberFormat="1" applyFont="1" applyAlignment="1" applyProtection="1">
      <alignment vertical="center"/>
    </xf>
    <xf numFmtId="4" fontId="22" fillId="0" borderId="0" xfId="18" applyNumberFormat="1" applyFont="1" applyFill="1" applyAlignment="1" applyProtection="1">
      <alignment horizontal="right" vertical="center"/>
    </xf>
    <xf numFmtId="4" fontId="22" fillId="0" borderId="0" xfId="18" applyNumberFormat="1" applyFont="1" applyAlignment="1" applyProtection="1">
      <alignment horizontal="right" vertical="center"/>
    </xf>
    <xf numFmtId="2" fontId="21" fillId="0" borderId="0" xfId="18" applyNumberFormat="1" applyFont="1" applyAlignment="1" applyProtection="1">
      <alignment horizontal="left" vertical="center"/>
    </xf>
    <xf numFmtId="0" fontId="20" fillId="0" borderId="0" xfId="18" applyFont="1" applyFill="1" applyAlignment="1" applyProtection="1"/>
    <xf numFmtId="4" fontId="21" fillId="0" borderId="0" xfId="18" applyNumberFormat="1" applyFont="1" applyAlignment="1" applyProtection="1">
      <alignment horizontal="right" vertical="center"/>
    </xf>
    <xf numFmtId="0" fontId="20" fillId="0" borderId="0" xfId="18" applyFont="1" applyAlignment="1" applyProtection="1">
      <alignment wrapText="1"/>
    </xf>
    <xf numFmtId="1" fontId="21" fillId="0" borderId="0" xfId="18" applyNumberFormat="1" applyFont="1" applyAlignment="1" applyProtection="1">
      <alignment horizontal="center"/>
    </xf>
    <xf numFmtId="2" fontId="21" fillId="0" borderId="0" xfId="18" applyNumberFormat="1" applyFont="1" applyAlignment="1" applyProtection="1">
      <alignment horizontal="center"/>
    </xf>
    <xf numFmtId="168" fontId="21" fillId="0" borderId="0" xfId="19" applyNumberFormat="1" applyFont="1" applyAlignment="1" applyProtection="1"/>
    <xf numFmtId="0" fontId="20" fillId="0" borderId="24" xfId="18" applyFont="1" applyBorder="1" applyProtection="1"/>
    <xf numFmtId="168" fontId="20" fillId="0" borderId="24" xfId="18" applyNumberFormat="1" applyFont="1" applyBorder="1" applyAlignment="1" applyProtection="1"/>
    <xf numFmtId="0" fontId="17" fillId="0" borderId="18" xfId="18" applyFont="1" applyBorder="1" applyAlignment="1" applyProtection="1">
      <alignment vertical="center"/>
    </xf>
    <xf numFmtId="0" fontId="22" fillId="0" borderId="19" xfId="18" applyFont="1" applyBorder="1" applyProtection="1"/>
    <xf numFmtId="168" fontId="39" fillId="0" borderId="19" xfId="18" applyNumberFormat="1" applyFont="1" applyBorder="1" applyAlignment="1" applyProtection="1">
      <alignment vertical="center"/>
    </xf>
    <xf numFmtId="0" fontId="40" fillId="0" borderId="20" xfId="18" applyFont="1" applyBorder="1" applyAlignment="1" applyProtection="1">
      <alignment vertical="center"/>
    </xf>
    <xf numFmtId="4" fontId="20" fillId="0" borderId="0" xfId="19" applyNumberFormat="1" applyFont="1" applyAlignment="1" applyProtection="1">
      <alignment horizontal="right"/>
    </xf>
    <xf numFmtId="4" fontId="20" fillId="0" borderId="0" xfId="19" applyNumberFormat="1" applyFont="1" applyAlignment="1" applyProtection="1">
      <alignment horizontal="center"/>
    </xf>
    <xf numFmtId="169" fontId="20" fillId="0" borderId="0" xfId="19" applyNumberFormat="1" applyFont="1" applyAlignment="1" applyProtection="1">
      <alignment horizontal="center"/>
    </xf>
    <xf numFmtId="1" fontId="28" fillId="0" borderId="0" xfId="18" applyNumberFormat="1" applyFont="1" applyBorder="1" applyAlignment="1" applyProtection="1">
      <alignment horizontal="center"/>
    </xf>
    <xf numFmtId="0" fontId="28" fillId="0" borderId="0" xfId="18" applyFont="1" applyBorder="1" applyAlignment="1" applyProtection="1"/>
    <xf numFmtId="0" fontId="28" fillId="0" borderId="0" xfId="18" applyFont="1" applyBorder="1" applyAlignment="1" applyProtection="1">
      <alignment horizontal="center"/>
    </xf>
    <xf numFmtId="2" fontId="28" fillId="0" borderId="0" xfId="18" applyNumberFormat="1" applyFont="1" applyBorder="1" applyAlignment="1" applyProtection="1">
      <alignment horizontal="center"/>
    </xf>
    <xf numFmtId="169" fontId="28" fillId="0" borderId="0" xfId="19" applyNumberFormat="1" applyFont="1" applyBorder="1" applyAlignment="1" applyProtection="1"/>
    <xf numFmtId="0" fontId="28" fillId="0" borderId="0" xfId="18" applyFont="1" applyAlignment="1" applyProtection="1"/>
    <xf numFmtId="1" fontId="20" fillId="0" borderId="24" xfId="18" applyNumberFormat="1" applyFont="1" applyBorder="1" applyProtection="1"/>
    <xf numFmtId="0" fontId="20" fillId="0" borderId="24" xfId="18" applyFont="1" applyBorder="1" applyAlignment="1" applyProtection="1">
      <alignment horizontal="center"/>
    </xf>
    <xf numFmtId="169" fontId="20" fillId="0" borderId="24" xfId="19" applyFont="1" applyBorder="1" applyAlignment="1" applyProtection="1">
      <alignment horizontal="center"/>
    </xf>
    <xf numFmtId="168" fontId="20" fillId="0" borderId="24" xfId="19" applyNumberFormat="1" applyFont="1" applyBorder="1" applyAlignment="1" applyProtection="1"/>
    <xf numFmtId="0" fontId="31" fillId="0" borderId="18" xfId="18" applyFont="1" applyBorder="1" applyProtection="1"/>
    <xf numFmtId="1" fontId="31" fillId="0" borderId="19" xfId="18" applyNumberFormat="1" applyFont="1" applyBorder="1" applyProtection="1"/>
    <xf numFmtId="0" fontId="31" fillId="0" borderId="19" xfId="18" applyFont="1" applyBorder="1" applyProtection="1"/>
    <xf numFmtId="0" fontId="31" fillId="0" borderId="19" xfId="18" applyFont="1" applyBorder="1" applyAlignment="1" applyProtection="1">
      <alignment horizontal="center"/>
    </xf>
    <xf numFmtId="169" fontId="31" fillId="0" borderId="19" xfId="19" applyFont="1" applyBorder="1" applyAlignment="1" applyProtection="1">
      <alignment horizontal="center"/>
    </xf>
    <xf numFmtId="168" fontId="39" fillId="0" borderId="19" xfId="19" applyNumberFormat="1" applyFont="1" applyBorder="1" applyAlignment="1" applyProtection="1"/>
    <xf numFmtId="0" fontId="31" fillId="0" borderId="20" xfId="18" applyFont="1" applyBorder="1" applyProtection="1"/>
    <xf numFmtId="0" fontId="31" fillId="0" borderId="0" xfId="18" applyFont="1" applyBorder="1" applyProtection="1"/>
    <xf numFmtId="1" fontId="31" fillId="0" borderId="0" xfId="18" applyNumberFormat="1" applyFont="1" applyBorder="1" applyProtection="1"/>
    <xf numFmtId="0" fontId="31" fillId="0" borderId="0" xfId="18" applyFont="1" applyBorder="1" applyAlignment="1" applyProtection="1">
      <alignment horizontal="center"/>
    </xf>
    <xf numFmtId="169" fontId="31" fillId="0" borderId="0" xfId="19" applyFont="1" applyBorder="1" applyAlignment="1" applyProtection="1">
      <alignment horizontal="center"/>
    </xf>
    <xf numFmtId="168" fontId="39" fillId="0" borderId="0" xfId="19" applyNumberFormat="1" applyFont="1" applyBorder="1" applyAlignment="1" applyProtection="1"/>
    <xf numFmtId="0" fontId="22" fillId="0" borderId="0" xfId="18" applyFont="1" applyFill="1" applyProtection="1"/>
    <xf numFmtId="168" fontId="22" fillId="0" borderId="0" xfId="18" applyNumberFormat="1" applyFont="1" applyAlignment="1" applyProtection="1"/>
    <xf numFmtId="2" fontId="22" fillId="0" borderId="0" xfId="18" applyNumberFormat="1" applyFont="1" applyProtection="1"/>
    <xf numFmtId="169" fontId="22" fillId="0" borderId="0" xfId="19" applyNumberFormat="1" applyFont="1" applyAlignment="1" applyProtection="1">
      <alignment horizontal="left"/>
    </xf>
    <xf numFmtId="1" fontId="22" fillId="0" borderId="0" xfId="18" applyNumberFormat="1" applyFont="1" applyProtection="1"/>
    <xf numFmtId="169" fontId="22" fillId="0" borderId="0" xfId="19" applyFont="1" applyAlignment="1" applyProtection="1">
      <alignment horizontal="center"/>
    </xf>
    <xf numFmtId="168" fontId="22" fillId="0" borderId="0" xfId="19" applyNumberFormat="1" applyFont="1" applyAlignment="1" applyProtection="1"/>
    <xf numFmtId="0" fontId="22" fillId="0" borderId="0" xfId="18" applyFont="1" applyAlignment="1" applyProtection="1">
      <alignment horizontal="right"/>
    </xf>
    <xf numFmtId="1" fontId="21" fillId="0" borderId="0" xfId="18" applyNumberFormat="1" applyFont="1" applyProtection="1"/>
    <xf numFmtId="0" fontId="21" fillId="0" borderId="0" xfId="18" applyFont="1" applyAlignment="1" applyProtection="1">
      <alignment horizontal="right"/>
    </xf>
    <xf numFmtId="0" fontId="21" fillId="0" borderId="0" xfId="18" applyFont="1" applyAlignment="1" applyProtection="1">
      <alignment horizontal="left"/>
    </xf>
    <xf numFmtId="171" fontId="20" fillId="0" borderId="0" xfId="19" applyNumberFormat="1" applyFont="1" applyAlignment="1" applyProtection="1">
      <alignment horizontal="right"/>
    </xf>
    <xf numFmtId="1" fontId="22" fillId="0" borderId="0" xfId="18" applyNumberFormat="1" applyFont="1" applyAlignment="1" applyProtection="1">
      <alignment horizontal="center"/>
    </xf>
    <xf numFmtId="171" fontId="28" fillId="0" borderId="0" xfId="19" applyNumberFormat="1" applyFont="1" applyAlignment="1" applyProtection="1">
      <alignment horizontal="right"/>
    </xf>
    <xf numFmtId="0" fontId="39" fillId="0" borderId="20" xfId="18" applyFont="1" applyBorder="1" applyProtection="1"/>
    <xf numFmtId="1" fontId="28" fillId="0" borderId="0" xfId="18" applyNumberFormat="1" applyFont="1" applyProtection="1"/>
    <xf numFmtId="0" fontId="28" fillId="0" borderId="0" xfId="18" applyFont="1" applyAlignment="1" applyProtection="1">
      <alignment horizontal="center"/>
    </xf>
    <xf numFmtId="169" fontId="20" fillId="0" borderId="0" xfId="19" applyFont="1" applyProtection="1"/>
    <xf numFmtId="172" fontId="20" fillId="0" borderId="0" xfId="19" applyNumberFormat="1" applyFont="1" applyAlignment="1" applyProtection="1">
      <alignment horizontal="center"/>
    </xf>
    <xf numFmtId="0" fontId="20" fillId="0" borderId="0" xfId="18" applyFont="1" applyAlignment="1" applyProtection="1">
      <alignment horizontal="left" wrapText="1"/>
    </xf>
    <xf numFmtId="169" fontId="28" fillId="0" borderId="0" xfId="19" applyFont="1" applyAlignment="1" applyProtection="1">
      <alignment horizontal="center"/>
    </xf>
    <xf numFmtId="164" fontId="20" fillId="0" borderId="0" xfId="18" applyNumberFormat="1" applyFont="1" applyProtection="1"/>
    <xf numFmtId="169" fontId="22" fillId="0" borderId="0" xfId="19" applyNumberFormat="1" applyFont="1" applyAlignment="1" applyProtection="1">
      <alignment horizontal="right"/>
    </xf>
    <xf numFmtId="0" fontId="17" fillId="0" borderId="18" xfId="18" applyFont="1" applyBorder="1" applyProtection="1"/>
    <xf numFmtId="1" fontId="17" fillId="0" borderId="19" xfId="18" applyNumberFormat="1" applyFont="1" applyBorder="1" applyProtection="1"/>
    <xf numFmtId="0" fontId="17" fillId="0" borderId="19" xfId="18" applyFont="1" applyBorder="1" applyProtection="1"/>
    <xf numFmtId="0" fontId="17" fillId="0" borderId="19" xfId="18" applyFont="1" applyBorder="1" applyAlignment="1" applyProtection="1">
      <alignment horizontal="center"/>
    </xf>
    <xf numFmtId="169" fontId="17" fillId="0" borderId="19" xfId="19" applyFont="1" applyBorder="1" applyAlignment="1" applyProtection="1">
      <alignment horizontal="center"/>
    </xf>
    <xf numFmtId="169" fontId="17" fillId="0" borderId="19" xfId="19" applyNumberFormat="1" applyFont="1" applyBorder="1" applyAlignment="1" applyProtection="1">
      <alignment horizontal="right"/>
    </xf>
    <xf numFmtId="0" fontId="17" fillId="0" borderId="20" xfId="18" applyFont="1" applyBorder="1" applyProtection="1"/>
    <xf numFmtId="168" fontId="17" fillId="0" borderId="0" xfId="18" applyNumberFormat="1" applyAlignment="1" applyProtection="1"/>
    <xf numFmtId="2" fontId="21" fillId="6" borderId="0" xfId="18" applyNumberFormat="1" applyFont="1" applyFill="1" applyAlignment="1" applyProtection="1">
      <alignment horizontal="center" vertical="center"/>
      <protection locked="0"/>
    </xf>
    <xf numFmtId="168" fontId="21" fillId="6" borderId="0" xfId="19" applyNumberFormat="1" applyFont="1" applyFill="1" applyAlignment="1" applyProtection="1">
      <alignment vertical="center"/>
      <protection locked="0"/>
    </xf>
    <xf numFmtId="169" fontId="20" fillId="6" borderId="0" xfId="19" applyFont="1" applyFill="1" applyAlignment="1" applyProtection="1">
      <alignment horizontal="center" vertical="center"/>
      <protection locked="0"/>
    </xf>
    <xf numFmtId="169" fontId="20" fillId="6" borderId="0" xfId="19" applyFont="1" applyFill="1" applyAlignment="1" applyProtection="1">
      <alignment horizontal="center"/>
      <protection locked="0"/>
    </xf>
    <xf numFmtId="4" fontId="20" fillId="6" borderId="0" xfId="18" applyNumberFormat="1" applyFont="1" applyFill="1" applyAlignment="1" applyProtection="1">
      <alignment horizontal="center"/>
      <protection locked="0"/>
    </xf>
    <xf numFmtId="169" fontId="20" fillId="0" borderId="0" xfId="19" applyFont="1" applyFill="1" applyAlignment="1" applyProtection="1">
      <alignment horizontal="center"/>
      <protection locked="0"/>
    </xf>
    <xf numFmtId="2" fontId="21" fillId="0" borderId="0" xfId="18" applyNumberFormat="1" applyFont="1" applyFill="1" applyAlignment="1" applyProtection="1">
      <alignment horizontal="center" vertical="center"/>
      <protection locked="0"/>
    </xf>
    <xf numFmtId="0" fontId="20" fillId="0" borderId="0" xfId="18" applyFont="1" applyFill="1" applyAlignment="1" applyProtection="1">
      <protection locked="0"/>
    </xf>
    <xf numFmtId="0" fontId="42" fillId="0" borderId="0" xfId="18" applyFont="1" applyProtection="1"/>
    <xf numFmtId="0" fontId="42" fillId="0" borderId="0" xfId="18" applyFont="1" applyFill="1" applyProtection="1"/>
    <xf numFmtId="0" fontId="43" fillId="0" borderId="21" xfId="18" quotePrefix="1" applyFont="1" applyBorder="1" applyAlignment="1" applyProtection="1">
      <alignment horizontal="center" vertical="top"/>
    </xf>
    <xf numFmtId="0" fontId="43" fillId="0" borderId="0" xfId="18" applyFont="1" applyProtection="1"/>
    <xf numFmtId="0" fontId="42" fillId="3" borderId="0" xfId="18" applyFont="1" applyFill="1" applyProtection="1"/>
    <xf numFmtId="0" fontId="42" fillId="0" borderId="0" xfId="18" applyFont="1" applyAlignment="1" applyProtection="1">
      <alignment vertical="top" wrapText="1"/>
    </xf>
    <xf numFmtId="0" fontId="43" fillId="0" borderId="22" xfId="18" quotePrefix="1" applyFont="1" applyBorder="1" applyAlignment="1" applyProtection="1">
      <alignment horizontal="center" vertical="top"/>
    </xf>
    <xf numFmtId="0" fontId="42" fillId="0" borderId="0" xfId="18" applyFont="1" applyBorder="1" applyProtection="1"/>
    <xf numFmtId="0" fontId="44" fillId="0" borderId="0" xfId="18" applyFont="1" applyAlignment="1" applyProtection="1">
      <alignment vertical="top" wrapText="1"/>
    </xf>
    <xf numFmtId="0" fontId="42" fillId="0" borderId="0" xfId="18" applyFont="1" applyFill="1" applyBorder="1" applyProtection="1"/>
    <xf numFmtId="0" fontId="42" fillId="4" borderId="0" xfId="18" applyFont="1" applyFill="1" applyProtection="1"/>
    <xf numFmtId="170" fontId="42" fillId="0" borderId="0" xfId="18" applyNumberFormat="1" applyFont="1" applyProtection="1"/>
    <xf numFmtId="0" fontId="43" fillId="0" borderId="0" xfId="18" quotePrefix="1" applyFont="1" applyFill="1" applyBorder="1" applyAlignment="1" applyProtection="1">
      <alignment horizontal="center" vertical="top"/>
    </xf>
    <xf numFmtId="0" fontId="45" fillId="5" borderId="26" xfId="20" applyFont="1" applyBorder="1" applyAlignment="1" applyProtection="1">
      <alignment vertical="center"/>
    </xf>
    <xf numFmtId="0" fontId="45" fillId="5" borderId="29" xfId="20" applyFont="1" applyBorder="1" applyAlignment="1" applyProtection="1">
      <alignment vertical="center"/>
    </xf>
    <xf numFmtId="0" fontId="45" fillId="5" borderId="30" xfId="20" applyFont="1" applyBorder="1" applyAlignment="1" applyProtection="1">
      <alignment vertical="center"/>
    </xf>
    <xf numFmtId="0" fontId="45" fillId="5" borderId="31" xfId="20" applyFont="1" applyBorder="1" applyAlignment="1" applyProtection="1">
      <alignment vertical="center"/>
    </xf>
    <xf numFmtId="0" fontId="45" fillId="5" borderId="0" xfId="20" applyFont="1" applyBorder="1" applyAlignment="1" applyProtection="1">
      <alignment vertical="center"/>
    </xf>
    <xf numFmtId="2" fontId="22" fillId="6" borderId="0" xfId="18" applyNumberFormat="1" applyFont="1" applyFill="1" applyAlignment="1" applyProtection="1">
      <alignment horizontal="center"/>
      <protection locked="0"/>
    </xf>
    <xf numFmtId="0" fontId="43" fillId="0" borderId="27" xfId="18" applyFont="1" applyBorder="1" applyProtection="1"/>
    <xf numFmtId="0" fontId="43" fillId="0" borderId="28" xfId="18" applyFont="1" applyBorder="1" applyProtection="1"/>
    <xf numFmtId="0" fontId="42" fillId="0" borderId="27" xfId="18" applyFont="1" applyBorder="1" applyProtection="1"/>
    <xf numFmtId="0" fontId="42" fillId="0" borderId="28" xfId="18" applyFont="1" applyBorder="1" applyProtection="1"/>
    <xf numFmtId="0" fontId="43" fillId="0" borderId="0" xfId="18" applyFont="1" applyFill="1" applyBorder="1" applyProtection="1"/>
    <xf numFmtId="169" fontId="22" fillId="6" borderId="0" xfId="19" applyFont="1" applyFill="1" applyAlignment="1" applyProtection="1">
      <alignment horizontal="center"/>
      <protection locked="0"/>
    </xf>
    <xf numFmtId="169" fontId="22" fillId="6" borderId="0" xfId="19" applyFont="1" applyFill="1" applyProtection="1">
      <protection locked="0"/>
    </xf>
    <xf numFmtId="168" fontId="20" fillId="6" borderId="0" xfId="18" applyNumberFormat="1" applyFont="1" applyFill="1" applyAlignment="1" applyProtection="1">
      <protection locked="0"/>
    </xf>
    <xf numFmtId="168" fontId="20" fillId="6" borderId="17" xfId="18" applyNumberFormat="1" applyFont="1" applyFill="1" applyBorder="1" applyAlignment="1" applyProtection="1">
      <protection locked="0"/>
    </xf>
    <xf numFmtId="49" fontId="4" fillId="0" borderId="0" xfId="0" applyNumberFormat="1" applyFont="1" applyAlignment="1" applyProtection="1">
      <alignment vertical="top"/>
    </xf>
    <xf numFmtId="49" fontId="4" fillId="0" borderId="0" xfId="0" applyNumberFormat="1" applyFont="1" applyAlignment="1" applyProtection="1">
      <alignment horizontal="left" vertical="top"/>
    </xf>
    <xf numFmtId="0" fontId="4" fillId="0" borderId="0" xfId="0" applyFont="1" applyAlignment="1" applyProtection="1">
      <alignment horizontal="center"/>
    </xf>
    <xf numFmtId="4" fontId="4" fillId="0" borderId="0" xfId="0" applyNumberFormat="1" applyFont="1" applyAlignment="1" applyProtection="1">
      <alignment horizontal="right"/>
    </xf>
    <xf numFmtId="4" fontId="4" fillId="0" borderId="0" xfId="0" applyNumberFormat="1" applyFont="1" applyAlignment="1" applyProtection="1">
      <alignment horizontal="center"/>
    </xf>
    <xf numFmtId="0" fontId="4" fillId="0" borderId="0" xfId="0" applyFont="1" applyProtection="1"/>
    <xf numFmtId="49" fontId="6" fillId="0" borderId="0" xfId="0" applyNumberFormat="1" applyFont="1" applyAlignment="1" applyProtection="1">
      <alignment vertical="top"/>
    </xf>
    <xf numFmtId="49" fontId="6" fillId="0" borderId="0" xfId="0" applyNumberFormat="1" applyFont="1" applyAlignment="1" applyProtection="1">
      <alignment horizontal="left" vertical="top"/>
    </xf>
    <xf numFmtId="0" fontId="6" fillId="0" borderId="0" xfId="0" applyFont="1" applyAlignment="1" applyProtection="1">
      <alignment horizontal="center"/>
    </xf>
    <xf numFmtId="4" fontId="6" fillId="0" borderId="0" xfId="0" applyNumberFormat="1" applyFont="1" applyAlignment="1" applyProtection="1">
      <alignment horizontal="right"/>
    </xf>
    <xf numFmtId="4" fontId="6" fillId="0" borderId="0" xfId="0" applyNumberFormat="1" applyFont="1" applyAlignment="1" applyProtection="1">
      <alignment horizontal="center"/>
    </xf>
    <xf numFmtId="0" fontId="6" fillId="0" borderId="0" xfId="0" applyFont="1" applyProtection="1"/>
    <xf numFmtId="0" fontId="4" fillId="0" borderId="0" xfId="0" applyFont="1" applyAlignment="1" applyProtection="1">
      <alignment horizontal="left"/>
    </xf>
    <xf numFmtId="49" fontId="5" fillId="0" borderId="16" xfId="0" applyNumberFormat="1" applyFont="1" applyBorder="1" applyAlignment="1" applyProtection="1">
      <alignment vertical="top"/>
    </xf>
    <xf numFmtId="49" fontId="5" fillId="0" borderId="16" xfId="0" applyNumberFormat="1" applyFont="1" applyBorder="1" applyAlignment="1" applyProtection="1">
      <alignment horizontal="left" vertical="top"/>
    </xf>
    <xf numFmtId="0" fontId="5" fillId="0" borderId="16" xfId="0" applyFont="1" applyBorder="1" applyAlignment="1" applyProtection="1">
      <alignment horizontal="center"/>
    </xf>
    <xf numFmtId="4" fontId="5" fillId="0" borderId="16" xfId="0" applyNumberFormat="1" applyFont="1" applyBorder="1" applyAlignment="1" applyProtection="1">
      <alignment horizontal="right"/>
    </xf>
    <xf numFmtId="4" fontId="5" fillId="0" borderId="16" xfId="0" applyNumberFormat="1" applyFont="1" applyBorder="1" applyAlignment="1" applyProtection="1">
      <alignment horizontal="center"/>
    </xf>
    <xf numFmtId="4" fontId="4" fillId="0" borderId="16" xfId="0" applyNumberFormat="1" applyFont="1" applyBorder="1" applyAlignment="1" applyProtection="1">
      <alignment horizontal="center"/>
    </xf>
    <xf numFmtId="0" fontId="5" fillId="0" borderId="0" xfId="0" applyFont="1" applyProtection="1"/>
    <xf numFmtId="49" fontId="4" fillId="0" borderId="0" xfId="0" applyNumberFormat="1" applyFont="1" applyAlignment="1" applyProtection="1">
      <alignment horizontal="left" vertical="top" wrapText="1"/>
    </xf>
    <xf numFmtId="49" fontId="4" fillId="0" borderId="17" xfId="0" applyNumberFormat="1" applyFont="1" applyBorder="1" applyAlignment="1" applyProtection="1">
      <alignment vertical="top"/>
    </xf>
    <xf numFmtId="0" fontId="4" fillId="0" borderId="17" xfId="0" applyFont="1" applyBorder="1" applyAlignment="1" applyProtection="1">
      <alignment horizontal="left" vertical="top"/>
    </xf>
    <xf numFmtId="0" fontId="5" fillId="0" borderId="17" xfId="0" applyFont="1" applyBorder="1" applyAlignment="1" applyProtection="1">
      <alignment horizontal="center"/>
    </xf>
    <xf numFmtId="4" fontId="5" fillId="0" borderId="17" xfId="0" applyNumberFormat="1" applyFont="1" applyBorder="1" applyAlignment="1" applyProtection="1">
      <alignment horizontal="right"/>
    </xf>
    <xf numFmtId="4" fontId="4" fillId="0" borderId="17" xfId="0" applyNumberFormat="1" applyFont="1" applyBorder="1" applyAlignment="1" applyProtection="1">
      <alignment horizontal="right"/>
    </xf>
    <xf numFmtId="4" fontId="4" fillId="0" borderId="17" xfId="0" applyNumberFormat="1" applyFont="1" applyBorder="1" applyAlignment="1" applyProtection="1">
      <alignment horizontal="center"/>
    </xf>
    <xf numFmtId="0" fontId="4" fillId="0" borderId="17" xfId="0" applyFont="1" applyBorder="1" applyAlignment="1" applyProtection="1">
      <alignment horizontal="center"/>
    </xf>
    <xf numFmtId="164" fontId="4" fillId="0" borderId="0" xfId="0" applyNumberFormat="1" applyFont="1" applyAlignment="1" applyProtection="1">
      <alignment horizontal="center"/>
    </xf>
    <xf numFmtId="2" fontId="4" fillId="0" borderId="0" xfId="0" applyNumberFormat="1" applyFont="1" applyAlignment="1" applyProtection="1">
      <alignment horizontal="right"/>
    </xf>
    <xf numFmtId="0" fontId="4" fillId="0" borderId="0" xfId="0" applyFont="1" applyAlignment="1" applyProtection="1"/>
    <xf numFmtId="2" fontId="4" fillId="0" borderId="0" xfId="0" applyNumberFormat="1" applyFont="1" applyAlignment="1" applyProtection="1"/>
    <xf numFmtId="2" fontId="4" fillId="0" borderId="0" xfId="0" applyNumberFormat="1" applyFont="1" applyAlignment="1" applyProtection="1">
      <alignment horizontal="left"/>
    </xf>
    <xf numFmtId="4" fontId="4" fillId="0" borderId="0" xfId="0" applyNumberFormat="1" applyFont="1" applyAlignment="1" applyProtection="1">
      <alignment horizontal="left"/>
    </xf>
    <xf numFmtId="0" fontId="4" fillId="0" borderId="0" xfId="0" applyNumberFormat="1" applyFont="1" applyAlignment="1" applyProtection="1">
      <alignment horizontal="left" vertical="top" wrapText="1"/>
    </xf>
    <xf numFmtId="0" fontId="4" fillId="0" borderId="0" xfId="0" applyFont="1" applyAlignment="1" applyProtection="1">
      <alignment horizontal="left" wrapText="1"/>
    </xf>
    <xf numFmtId="4" fontId="4" fillId="0" borderId="0" xfId="0" applyNumberFormat="1" applyFont="1" applyAlignment="1" applyProtection="1">
      <alignment horizontal="left" wrapText="1"/>
    </xf>
    <xf numFmtId="0" fontId="0" fillId="0" borderId="0" xfId="0" applyAlignment="1" applyProtection="1">
      <alignment horizontal="left" vertical="top" wrapText="1"/>
    </xf>
    <xf numFmtId="49" fontId="4" fillId="0" borderId="0" xfId="7" applyNumberFormat="1" applyFont="1" applyAlignment="1" applyProtection="1">
      <alignment horizontal="left" vertical="top" wrapText="1"/>
    </xf>
    <xf numFmtId="49" fontId="15" fillId="0" borderId="0" xfId="0" applyNumberFormat="1" applyFont="1" applyAlignment="1" applyProtection="1">
      <alignment horizontal="left" vertical="top" wrapText="1"/>
    </xf>
    <xf numFmtId="0" fontId="0" fillId="0" borderId="0" xfId="0" applyProtection="1"/>
    <xf numFmtId="0" fontId="4" fillId="0" borderId="0" xfId="0" applyFont="1" applyAlignment="1" applyProtection="1">
      <alignment horizontal="left" vertical="top" wrapText="1"/>
    </xf>
    <xf numFmtId="4" fontId="4" fillId="0" borderId="0" xfId="0" applyNumberFormat="1" applyFont="1" applyProtection="1"/>
    <xf numFmtId="49" fontId="4" fillId="0" borderId="16" xfId="0" applyNumberFormat="1" applyFont="1" applyBorder="1" applyAlignment="1" applyProtection="1">
      <alignment vertical="top"/>
    </xf>
    <xf numFmtId="0" fontId="5" fillId="0" borderId="16" xfId="0" applyFont="1" applyBorder="1" applyAlignment="1" applyProtection="1">
      <alignment horizontal="left" vertical="top"/>
    </xf>
    <xf numFmtId="0" fontId="4" fillId="0" borderId="16" xfId="0" applyFont="1" applyBorder="1" applyAlignment="1" applyProtection="1">
      <alignment horizontal="center"/>
    </xf>
    <xf numFmtId="4" fontId="4" fillId="0" borderId="16" xfId="0" applyNumberFormat="1" applyFont="1" applyBorder="1" applyAlignment="1" applyProtection="1">
      <alignment horizontal="right"/>
    </xf>
    <xf numFmtId="164" fontId="4" fillId="0" borderId="16" xfId="0" applyNumberFormat="1" applyFont="1" applyBorder="1" applyAlignment="1" applyProtection="1">
      <alignment horizontal="center"/>
    </xf>
    <xf numFmtId="49" fontId="4" fillId="0" borderId="0" xfId="0" applyNumberFormat="1" applyFont="1" applyBorder="1" applyAlignment="1" applyProtection="1">
      <alignment vertical="top"/>
    </xf>
    <xf numFmtId="0" fontId="5" fillId="0" borderId="0" xfId="0" applyFont="1" applyBorder="1" applyAlignment="1" applyProtection="1">
      <alignment horizontal="left" vertical="top"/>
    </xf>
    <xf numFmtId="0" fontId="4" fillId="0" borderId="0" xfId="0" applyFont="1" applyBorder="1" applyAlignment="1" applyProtection="1">
      <alignment horizontal="center"/>
    </xf>
    <xf numFmtId="4" fontId="4" fillId="0" borderId="0" xfId="0" applyNumberFormat="1" applyFont="1" applyBorder="1" applyAlignment="1" applyProtection="1">
      <alignment horizontal="right"/>
    </xf>
    <xf numFmtId="4" fontId="5" fillId="0" borderId="0" xfId="0" applyNumberFormat="1" applyFont="1" applyBorder="1" applyAlignment="1" applyProtection="1">
      <alignment horizontal="right"/>
    </xf>
    <xf numFmtId="164" fontId="4" fillId="0" borderId="0" xfId="0" applyNumberFormat="1" applyFont="1" applyBorder="1" applyAlignment="1" applyProtection="1">
      <alignment horizontal="center"/>
    </xf>
    <xf numFmtId="4" fontId="8" fillId="0" borderId="0" xfId="0" applyNumberFormat="1" applyFont="1" applyAlignment="1" applyProtection="1">
      <alignment horizontal="right"/>
    </xf>
    <xf numFmtId="4" fontId="4" fillId="0" borderId="0" xfId="0" applyNumberFormat="1" applyFont="1" applyBorder="1" applyAlignment="1" applyProtection="1">
      <alignment horizontal="center"/>
    </xf>
    <xf numFmtId="0" fontId="4" fillId="0" borderId="0" xfId="0" applyFont="1" applyAlignment="1" applyProtection="1">
      <alignment horizontal="left" vertical="top"/>
    </xf>
    <xf numFmtId="0" fontId="0" fillId="0" borderId="0" xfId="0" applyAlignment="1" applyProtection="1">
      <alignment wrapText="1"/>
    </xf>
    <xf numFmtId="49" fontId="5" fillId="0" borderId="0" xfId="0" applyNumberFormat="1" applyFont="1" applyBorder="1" applyAlignment="1" applyProtection="1">
      <alignment vertical="top"/>
    </xf>
    <xf numFmtId="0" fontId="5" fillId="0" borderId="0" xfId="0" applyFont="1" applyBorder="1" applyAlignment="1" applyProtection="1">
      <alignment horizontal="center"/>
    </xf>
    <xf numFmtId="4" fontId="8" fillId="0" borderId="0" xfId="0" applyNumberFormat="1" applyFont="1" applyBorder="1" applyAlignment="1" applyProtection="1">
      <alignment horizontal="right"/>
    </xf>
    <xf numFmtId="49" fontId="4" fillId="0" borderId="0" xfId="0" applyNumberFormat="1" applyFont="1" applyFill="1" applyAlignment="1" applyProtection="1">
      <alignment vertical="top"/>
    </xf>
    <xf numFmtId="0" fontId="4" fillId="0" borderId="0" xfId="0" applyNumberFormat="1" applyFont="1" applyFill="1" applyAlignment="1" applyProtection="1">
      <alignment horizontal="left" vertical="top" wrapText="1"/>
    </xf>
    <xf numFmtId="0" fontId="4" fillId="0" borderId="0" xfId="0" applyFont="1" applyFill="1" applyAlignment="1" applyProtection="1">
      <alignment horizontal="center"/>
    </xf>
    <xf numFmtId="4" fontId="4" fillId="0" borderId="0" xfId="0" applyNumberFormat="1" applyFont="1" applyFill="1" applyAlignment="1" applyProtection="1">
      <alignment horizontal="right"/>
    </xf>
    <xf numFmtId="4"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0" fontId="4" fillId="0" borderId="0" xfId="0" applyFont="1" applyFill="1" applyProtection="1"/>
    <xf numFmtId="49" fontId="6" fillId="0" borderId="0" xfId="0" applyNumberFormat="1" applyFont="1" applyFill="1" applyAlignment="1" applyProtection="1">
      <alignment horizontal="left" vertical="top"/>
    </xf>
    <xf numFmtId="4" fontId="4" fillId="7" borderId="0" xfId="0" applyNumberFormat="1" applyFont="1" applyFill="1" applyProtection="1">
      <protection locked="0"/>
    </xf>
    <xf numFmtId="4" fontId="4" fillId="7" borderId="0" xfId="0" applyNumberFormat="1" applyFont="1" applyFill="1" applyAlignment="1" applyProtection="1">
      <alignment horizontal="right"/>
      <protection locked="0"/>
    </xf>
    <xf numFmtId="0" fontId="4" fillId="7" borderId="0" xfId="0" applyFont="1" applyFill="1" applyAlignment="1" applyProtection="1">
      <protection locked="0"/>
    </xf>
    <xf numFmtId="0" fontId="46" fillId="0" borderId="0" xfId="18" applyFont="1" applyProtection="1"/>
    <xf numFmtId="0" fontId="46" fillId="0" borderId="0" xfId="18" applyFont="1" applyBorder="1" applyProtection="1"/>
    <xf numFmtId="0" fontId="47" fillId="0" borderId="0" xfId="18" applyFont="1" applyAlignment="1" applyProtection="1">
      <alignment horizontal="left" vertical="center"/>
    </xf>
    <xf numFmtId="0" fontId="48" fillId="0" borderId="0" xfId="18" applyFont="1" applyFill="1" applyAlignment="1" applyProtection="1">
      <alignment horizontal="left" vertical="center"/>
    </xf>
    <xf numFmtId="0" fontId="50" fillId="0" borderId="0" xfId="18" applyFont="1" applyProtection="1"/>
    <xf numFmtId="0" fontId="50" fillId="0" borderId="0" xfId="18" applyNumberFormat="1" applyFont="1" applyAlignment="1" applyProtection="1">
      <alignment horizontal="left" vertical="top"/>
    </xf>
    <xf numFmtId="0" fontId="50" fillId="0" borderId="0" xfId="18" applyFont="1" applyAlignment="1" applyProtection="1">
      <alignment horizontal="center"/>
    </xf>
    <xf numFmtId="173" fontId="50" fillId="0" borderId="0" xfId="18" applyNumberFormat="1" applyFont="1" applyAlignment="1" applyProtection="1">
      <alignment horizontal="center"/>
    </xf>
    <xf numFmtId="174" fontId="50" fillId="0" borderId="0" xfId="18" applyNumberFormat="1" applyFont="1" applyProtection="1"/>
    <xf numFmtId="0" fontId="51" fillId="0" borderId="0" xfId="18" applyFont="1" applyFill="1" applyBorder="1" applyProtection="1"/>
    <xf numFmtId="0" fontId="52" fillId="0" borderId="0" xfId="18" applyFont="1" applyFill="1" applyBorder="1" applyProtection="1"/>
    <xf numFmtId="174" fontId="51" fillId="0" borderId="0" xfId="18" applyNumberFormat="1" applyFont="1" applyFill="1" applyBorder="1" applyProtection="1"/>
    <xf numFmtId="0" fontId="53" fillId="2" borderId="18" xfId="18" applyFont="1" applyFill="1" applyBorder="1" applyProtection="1"/>
    <xf numFmtId="0" fontId="54" fillId="2" borderId="19" xfId="18" applyFont="1" applyFill="1" applyBorder="1" applyProtection="1"/>
    <xf numFmtId="0" fontId="54" fillId="2" borderId="19" xfId="18" applyFont="1" applyFill="1" applyBorder="1" applyAlignment="1" applyProtection="1">
      <alignment wrapText="1"/>
    </xf>
    <xf numFmtId="0" fontId="53" fillId="0" borderId="0" xfId="18" applyFont="1" applyFill="1" applyBorder="1" applyProtection="1"/>
    <xf numFmtId="0" fontId="54" fillId="0" borderId="0" xfId="18" applyFont="1" applyFill="1" applyBorder="1" applyProtection="1"/>
    <xf numFmtId="0" fontId="54" fillId="0" borderId="0" xfId="18" applyFont="1" applyFill="1" applyBorder="1" applyAlignment="1" applyProtection="1">
      <alignment wrapText="1"/>
    </xf>
    <xf numFmtId="0" fontId="50" fillId="0" borderId="0" xfId="18" applyFont="1" applyBorder="1" applyAlignment="1" applyProtection="1">
      <alignment horizontal="right" vertical="top"/>
    </xf>
    <xf numFmtId="175" fontId="49" fillId="0" borderId="0" xfId="18" applyNumberFormat="1" applyFont="1" applyFill="1" applyBorder="1" applyAlignment="1" applyProtection="1">
      <alignment horizontal="center" vertical="center"/>
    </xf>
    <xf numFmtId="174" fontId="55" fillId="0" borderId="0" xfId="18" applyNumberFormat="1" applyFont="1" applyFill="1" applyBorder="1" applyAlignment="1" applyProtection="1">
      <alignment horizontal="center" vertical="center"/>
    </xf>
    <xf numFmtId="0" fontId="54" fillId="0" borderId="0" xfId="18" applyFont="1" applyBorder="1" applyProtection="1"/>
    <xf numFmtId="0" fontId="50" fillId="0" borderId="0" xfId="18" applyFont="1" applyBorder="1" applyProtection="1"/>
    <xf numFmtId="175" fontId="49" fillId="0" borderId="0" xfId="18" applyNumberFormat="1" applyFont="1" applyFill="1" applyBorder="1" applyProtection="1"/>
    <xf numFmtId="1" fontId="52" fillId="0" borderId="0" xfId="18" applyNumberFormat="1" applyFont="1" applyFill="1" applyBorder="1" applyAlignment="1" applyProtection="1">
      <alignment horizontal="center" vertical="center"/>
    </xf>
    <xf numFmtId="0" fontId="52" fillId="0" borderId="0" xfId="18" applyFont="1" applyFill="1" applyBorder="1" applyAlignment="1" applyProtection="1">
      <alignment horizontal="center" vertical="center"/>
    </xf>
    <xf numFmtId="169" fontId="52" fillId="0" borderId="0" xfId="18" applyNumberFormat="1" applyFont="1" applyFill="1" applyBorder="1" applyAlignment="1" applyProtection="1">
      <alignment horizontal="right" vertical="center"/>
    </xf>
    <xf numFmtId="0" fontId="46" fillId="0" borderId="0" xfId="18" applyFont="1" applyFill="1" applyProtection="1"/>
    <xf numFmtId="0" fontId="46" fillId="0" borderId="0" xfId="18" applyFont="1" applyFill="1" applyBorder="1" applyProtection="1"/>
    <xf numFmtId="0" fontId="56" fillId="0" borderId="0" xfId="18" applyFont="1" applyAlignment="1" applyProtection="1">
      <alignment vertical="center"/>
    </xf>
    <xf numFmtId="0" fontId="57" fillId="0" borderId="0" xfId="18" applyFont="1" applyProtection="1"/>
    <xf numFmtId="0" fontId="55" fillId="0" borderId="0" xfId="18" applyFont="1" applyProtection="1"/>
    <xf numFmtId="0" fontId="54" fillId="0" borderId="0" xfId="18" applyFont="1" applyAlignment="1" applyProtection="1">
      <alignment vertical="center"/>
    </xf>
    <xf numFmtId="0" fontId="54" fillId="0" borderId="0" xfId="18" applyFont="1" applyProtection="1"/>
    <xf numFmtId="0" fontId="50" fillId="0" borderId="0" xfId="18" applyFont="1" applyAlignment="1" applyProtection="1">
      <alignment horizontal="left" vertical="top" wrapText="1"/>
    </xf>
    <xf numFmtId="0" fontId="50" fillId="0" borderId="0" xfId="18" applyFont="1" applyAlignment="1" applyProtection="1">
      <alignment vertical="top" wrapText="1"/>
    </xf>
    <xf numFmtId="0" fontId="59" fillId="0" borderId="0" xfId="18" applyFont="1" applyProtection="1"/>
    <xf numFmtId="0" fontId="60" fillId="0" borderId="0" xfId="18" applyFont="1" applyProtection="1"/>
    <xf numFmtId="0" fontId="61" fillId="0" borderId="0" xfId="18" applyFont="1" applyAlignment="1" applyProtection="1">
      <alignment vertical="center"/>
    </xf>
    <xf numFmtId="0" fontId="17" fillId="0" borderId="0" xfId="18" applyBorder="1" applyProtection="1"/>
    <xf numFmtId="0" fontId="50" fillId="0" borderId="0" xfId="18" applyFont="1" applyAlignment="1" applyProtection="1">
      <alignment horizontal="left"/>
    </xf>
    <xf numFmtId="0" fontId="49" fillId="6" borderId="0" xfId="18" applyFont="1" applyFill="1" applyProtection="1"/>
    <xf numFmtId="0" fontId="50" fillId="6" borderId="0" xfId="18" applyFont="1" applyFill="1" applyProtection="1"/>
    <xf numFmtId="0" fontId="50" fillId="6" borderId="0" xfId="18" applyFont="1" applyFill="1" applyAlignment="1" applyProtection="1">
      <alignment horizontal="center" vertical="center"/>
    </xf>
    <xf numFmtId="0" fontId="49" fillId="7" borderId="0" xfId="18" applyFont="1" applyFill="1" applyProtection="1"/>
    <xf numFmtId="0" fontId="50" fillId="7" borderId="0" xfId="18" applyFont="1" applyFill="1" applyProtection="1"/>
    <xf numFmtId="0" fontId="50" fillId="7" borderId="0" xfId="18" applyFont="1" applyFill="1" applyAlignment="1" applyProtection="1">
      <alignment horizontal="center" vertical="center"/>
    </xf>
    <xf numFmtId="0" fontId="54" fillId="0" borderId="0" xfId="18" applyNumberFormat="1" applyFont="1" applyAlignment="1" applyProtection="1">
      <alignment horizontal="left" vertical="top"/>
    </xf>
    <xf numFmtId="0" fontId="54" fillId="0" borderId="0" xfId="18" applyFont="1" applyAlignment="1" applyProtection="1">
      <alignment horizontal="center"/>
    </xf>
    <xf numFmtId="173" fontId="54" fillId="0" borderId="0" xfId="18" applyNumberFormat="1" applyFont="1" applyAlignment="1" applyProtection="1">
      <alignment horizontal="center"/>
    </xf>
    <xf numFmtId="174" fontId="54" fillId="0" borderId="0" xfId="18" applyNumberFormat="1" applyFont="1" applyProtection="1"/>
    <xf numFmtId="0" fontId="65" fillId="0" borderId="0" xfId="18" applyFont="1" applyFill="1" applyBorder="1" applyProtection="1"/>
    <xf numFmtId="0" fontId="50" fillId="0" borderId="0" xfId="18" applyFont="1" applyFill="1" applyBorder="1" applyProtection="1"/>
    <xf numFmtId="0" fontId="50" fillId="0" borderId="0" xfId="18" applyFont="1" applyFill="1" applyBorder="1" applyAlignment="1" applyProtection="1">
      <alignment wrapText="1"/>
    </xf>
    <xf numFmtId="174" fontId="57" fillId="0" borderId="0" xfId="18" applyNumberFormat="1" applyFont="1" applyFill="1" applyBorder="1" applyAlignment="1" applyProtection="1">
      <alignment horizontal="center" vertical="center"/>
    </xf>
    <xf numFmtId="0" fontId="65" fillId="2" borderId="18" xfId="18" applyFont="1" applyFill="1" applyBorder="1" applyProtection="1"/>
    <xf numFmtId="0" fontId="50" fillId="2" borderId="19" xfId="18" applyFont="1" applyFill="1" applyBorder="1" applyProtection="1"/>
    <xf numFmtId="0" fontId="50" fillId="2" borderId="19" xfId="18" applyFont="1" applyFill="1" applyBorder="1" applyAlignment="1" applyProtection="1">
      <alignment wrapText="1"/>
    </xf>
    <xf numFmtId="0" fontId="50" fillId="0" borderId="0" xfId="18" applyFont="1" applyAlignment="1" applyProtection="1">
      <alignment horizontal="left" vertical="top" wrapText="1"/>
    </xf>
    <xf numFmtId="0" fontId="47" fillId="0" borderId="0" xfId="18" applyFont="1" applyAlignment="1" applyProtection="1">
      <alignment horizontal="center" vertical="center" wrapText="1"/>
    </xf>
    <xf numFmtId="0" fontId="48" fillId="0" borderId="0" xfId="18" applyFont="1" applyAlignment="1" applyProtection="1">
      <alignment horizontal="center" vertical="center" wrapText="1"/>
    </xf>
    <xf numFmtId="174" fontId="55" fillId="2" borderId="19" xfId="18" applyNumberFormat="1" applyFont="1" applyFill="1" applyBorder="1" applyAlignment="1" applyProtection="1">
      <alignment horizontal="center" vertical="center"/>
    </xf>
    <xf numFmtId="174" fontId="55" fillId="2" borderId="20" xfId="18" applyNumberFormat="1" applyFont="1" applyFill="1" applyBorder="1" applyAlignment="1" applyProtection="1">
      <alignment horizontal="center" vertical="center"/>
    </xf>
    <xf numFmtId="0" fontId="54" fillId="6" borderId="18" xfId="18" applyFont="1" applyFill="1" applyBorder="1" applyAlignment="1" applyProtection="1">
      <alignment horizontal="center" vertical="top" wrapText="1"/>
      <protection locked="0"/>
    </xf>
    <xf numFmtId="0" fontId="50" fillId="6" borderId="19" xfId="18" applyFont="1" applyFill="1" applyBorder="1" applyAlignment="1" applyProtection="1">
      <alignment horizontal="center" vertical="top" wrapText="1"/>
      <protection locked="0"/>
    </xf>
    <xf numFmtId="0" fontId="50" fillId="6" borderId="20" xfId="18" applyFont="1" applyFill="1" applyBorder="1" applyAlignment="1" applyProtection="1">
      <alignment horizontal="center" vertical="top" wrapText="1"/>
      <protection locked="0"/>
    </xf>
    <xf numFmtId="174" fontId="57" fillId="2" borderId="19" xfId="18" applyNumberFormat="1" applyFont="1" applyFill="1" applyBorder="1" applyAlignment="1" applyProtection="1">
      <alignment horizontal="center" vertical="center"/>
    </xf>
    <xf numFmtId="174" fontId="57" fillId="2" borderId="20" xfId="18" applyNumberFormat="1" applyFont="1" applyFill="1" applyBorder="1" applyAlignment="1" applyProtection="1">
      <alignment horizontal="center" vertical="center"/>
    </xf>
    <xf numFmtId="0" fontId="64" fillId="0" borderId="0" xfId="18" applyFont="1" applyAlignment="1" applyProtection="1">
      <alignment horizontal="left" vertical="top" wrapText="1"/>
    </xf>
    <xf numFmtId="0" fontId="20" fillId="0" borderId="0" xfId="18" applyFont="1" applyAlignment="1" applyProtection="1">
      <alignment vertical="top" wrapText="1"/>
    </xf>
    <xf numFmtId="0" fontId="17" fillId="0" borderId="0" xfId="18" applyAlignment="1" applyProtection="1">
      <alignment vertical="top" wrapText="1"/>
    </xf>
    <xf numFmtId="0" fontId="18" fillId="0" borderId="0" xfId="18" applyFont="1" applyAlignment="1" applyProtection="1">
      <alignment horizontal="center" vertical="center" wrapText="1"/>
    </xf>
    <xf numFmtId="0" fontId="17" fillId="0" borderId="0" xfId="18" applyAlignment="1" applyProtection="1">
      <alignment horizontal="center" vertical="center" wrapText="1"/>
    </xf>
    <xf numFmtId="0" fontId="19" fillId="0" borderId="0" xfId="18" applyFont="1" applyAlignment="1" applyProtection="1">
      <alignment horizontal="center" vertical="center" wrapText="1"/>
    </xf>
    <xf numFmtId="0" fontId="26" fillId="0" borderId="0" xfId="18" applyFont="1" applyAlignment="1" applyProtection="1">
      <alignment horizontal="left" wrapText="1"/>
    </xf>
    <xf numFmtId="0" fontId="17" fillId="0" borderId="0" xfId="18" applyAlignment="1" applyProtection="1">
      <alignment wrapText="1"/>
    </xf>
    <xf numFmtId="0" fontId="20" fillId="0" borderId="0" xfId="18" applyFont="1" applyAlignment="1" applyProtection="1">
      <alignment horizontal="left" vertical="top" wrapText="1"/>
    </xf>
    <xf numFmtId="0" fontId="17" fillId="0" borderId="0" xfId="18" applyAlignment="1" applyProtection="1">
      <alignment horizontal="left" vertical="top" wrapText="1"/>
    </xf>
    <xf numFmtId="0" fontId="20" fillId="0" borderId="0" xfId="18" applyFont="1" applyAlignment="1" applyProtection="1">
      <alignment vertical="center" wrapText="1"/>
    </xf>
    <xf numFmtId="0" fontId="17" fillId="0" borderId="0" xfId="18" applyAlignment="1" applyProtection="1">
      <alignment vertical="center" wrapText="1"/>
    </xf>
    <xf numFmtId="0" fontId="31" fillId="0" borderId="0" xfId="18" applyFont="1" applyAlignment="1" applyProtection="1">
      <alignment vertical="center" wrapText="1"/>
    </xf>
    <xf numFmtId="0" fontId="22" fillId="0" borderId="0" xfId="18" applyFont="1" applyAlignment="1" applyProtection="1">
      <alignment horizontal="left" vertical="top" wrapText="1"/>
    </xf>
    <xf numFmtId="0" fontId="28" fillId="0" borderId="0" xfId="18" applyFont="1" applyAlignment="1" applyProtection="1">
      <alignment horizontal="left" vertical="center" wrapText="1"/>
    </xf>
    <xf numFmtId="0" fontId="20" fillId="0" borderId="0" xfId="18" applyFont="1" applyAlignment="1" applyProtection="1">
      <alignment wrapText="1"/>
    </xf>
    <xf numFmtId="0" fontId="20" fillId="0" borderId="25" xfId="18" applyFont="1" applyBorder="1" applyAlignment="1" applyProtection="1">
      <alignment horizontal="left" vertical="top" wrapText="1"/>
    </xf>
    <xf numFmtId="0" fontId="20" fillId="0" borderId="0" xfId="18" applyFont="1" applyAlignment="1" applyProtection="1">
      <alignment horizontal="left" wrapText="1"/>
    </xf>
    <xf numFmtId="49" fontId="66" fillId="7" borderId="0" xfId="0" applyNumberFormat="1" applyFont="1" applyFill="1" applyAlignment="1" applyProtection="1">
      <alignment horizontal="center" vertical="top"/>
      <protection locked="0"/>
    </xf>
  </cellXfs>
  <cellStyles count="21">
    <cellStyle name="Date" xfId="1"/>
    <cellStyle name="Date 2" xfId="8"/>
    <cellStyle name="Date 3" xfId="13"/>
    <cellStyle name="Dobro 2" xfId="20"/>
    <cellStyle name="Fixed" xfId="2"/>
    <cellStyle name="Fixed 2" xfId="9"/>
    <cellStyle name="Fixed 3" xfId="14"/>
    <cellStyle name="Heading1" xfId="3"/>
    <cellStyle name="Heading1 2" xfId="10"/>
    <cellStyle name="Heading1 3" xfId="15"/>
    <cellStyle name="Heading2" xfId="4"/>
    <cellStyle name="Heading2 2" xfId="11"/>
    <cellStyle name="Heading2 3" xfId="16"/>
    <cellStyle name="Navadno" xfId="0" builtinId="0"/>
    <cellStyle name="Navadno 2" xfId="7"/>
    <cellStyle name="Navadno 3" xfId="6"/>
    <cellStyle name="Navadno 4" xfId="18"/>
    <cellStyle name="Total" xfId="5"/>
    <cellStyle name="Total 2" xfId="12"/>
    <cellStyle name="Total 3" xfId="17"/>
    <cellStyle name="Vejica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533400</xdr:colOff>
      <xdr:row>1</xdr:row>
      <xdr:rowOff>0</xdr:rowOff>
    </xdr:from>
    <xdr:to>
      <xdr:col>4</xdr:col>
      <xdr:colOff>971550</xdr:colOff>
      <xdr:row>1</xdr:row>
      <xdr:rowOff>57150</xdr:rowOff>
    </xdr:to>
    <xdr:sp macro="" textlink="">
      <xdr:nvSpPr>
        <xdr:cNvPr id="2" name="WordArt 8"/>
        <xdr:cNvSpPr>
          <a:spLocks noChangeArrowheads="1" noChangeShapeType="1" noTextEdit="1"/>
        </xdr:cNvSpPr>
      </xdr:nvSpPr>
      <xdr:spPr bwMode="auto">
        <a:xfrm>
          <a:off x="4048125" y="161925"/>
          <a:ext cx="1219200" cy="57150"/>
        </a:xfrm>
        <a:prstGeom prst="rect">
          <a:avLst/>
        </a:prstGeom>
      </xdr:spPr>
      <xdr:txBody>
        <a:bodyPr wrap="none" fromWordArt="1">
          <a:prstTxWarp prst="textPlain">
            <a:avLst>
              <a:gd name="adj" fmla="val 50000"/>
            </a:avLst>
          </a:prstTxWarp>
        </a:bodyPr>
        <a:lstStyle/>
        <a:p>
          <a:pPr algn="ctr" rtl="0">
            <a:buNone/>
          </a:pPr>
          <a:endParaRPr lang="sl-SI" sz="1800" u="sng" strike="sngStrike" kern="10" cap="small" spc="0">
            <a:ln w="12700">
              <a:solidFill>
                <a:srgbClr val="000000"/>
              </a:solidFill>
              <a:round/>
              <a:headEnd/>
              <a:tailEnd/>
            </a:ln>
            <a:noFill/>
            <a:latin typeface="Team MT" panose="02000800000000000004" pitchFamily="2" charset="0"/>
          </a:endParaRPr>
        </a:p>
      </xdr:txBody>
    </xdr:sp>
    <xdr:clientData/>
  </xdr:twoCellAnchor>
  <xdr:twoCellAnchor>
    <xdr:from>
      <xdr:col>2</xdr:col>
      <xdr:colOff>533400</xdr:colOff>
      <xdr:row>1</xdr:row>
      <xdr:rowOff>0</xdr:rowOff>
    </xdr:from>
    <xdr:to>
      <xdr:col>4</xdr:col>
      <xdr:colOff>971550</xdr:colOff>
      <xdr:row>1</xdr:row>
      <xdr:rowOff>57150</xdr:rowOff>
    </xdr:to>
    <xdr:sp macro="" textlink="">
      <xdr:nvSpPr>
        <xdr:cNvPr id="3" name="WordArt 8"/>
        <xdr:cNvSpPr>
          <a:spLocks noChangeArrowheads="1" noChangeShapeType="1" noTextEdit="1"/>
        </xdr:cNvSpPr>
      </xdr:nvSpPr>
      <xdr:spPr bwMode="auto">
        <a:xfrm>
          <a:off x="4048125" y="161925"/>
          <a:ext cx="1219200" cy="57150"/>
        </a:xfrm>
        <a:prstGeom prst="rect">
          <a:avLst/>
        </a:prstGeom>
      </xdr:spPr>
      <xdr:txBody>
        <a:bodyPr wrap="none" fromWordArt="1">
          <a:prstTxWarp prst="textPlain">
            <a:avLst>
              <a:gd name="adj" fmla="val 50000"/>
            </a:avLst>
          </a:prstTxWarp>
        </a:bodyPr>
        <a:lstStyle/>
        <a:p>
          <a:pPr algn="ctr" rtl="0">
            <a:buNone/>
          </a:pPr>
          <a:endParaRPr lang="sl-SI" sz="1800" u="sng" strike="sngStrike" kern="10" cap="small" spc="0">
            <a:ln w="12700">
              <a:solidFill>
                <a:srgbClr val="000000"/>
              </a:solidFill>
              <a:round/>
              <a:headEnd/>
              <a:tailEnd/>
            </a:ln>
            <a:noFill/>
            <a:latin typeface="Team MT" panose="0200080000000000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533400</xdr:colOff>
      <xdr:row>3</xdr:row>
      <xdr:rowOff>9525</xdr:rowOff>
    </xdr:from>
    <xdr:to>
      <xdr:col>8</xdr:col>
      <xdr:colOff>971550</xdr:colOff>
      <xdr:row>4</xdr:row>
      <xdr:rowOff>28575</xdr:rowOff>
    </xdr:to>
    <xdr:sp macro="" textlink="">
      <xdr:nvSpPr>
        <xdr:cNvPr id="2" name="WordArt 7">
          <a:extLst/>
        </xdr:cNvPr>
        <xdr:cNvSpPr>
          <a:spLocks noChangeArrowheads="1" noChangeShapeType="1" noTextEdit="1"/>
        </xdr:cNvSpPr>
      </xdr:nvSpPr>
      <xdr:spPr bwMode="auto">
        <a:xfrm>
          <a:off x="4238625" y="495300"/>
          <a:ext cx="2228850" cy="180975"/>
        </a:xfrm>
        <a:prstGeom prst="rect">
          <a:avLst/>
        </a:prstGeom>
        <a:extLst>
          <a:ext uri="{909E8E84-426E-40DD-AFC4-6F175D3DCCD1}">
            <a14:hiddenFill xmlns:a14="http://schemas.microsoft.com/office/drawing/2010/main">
              <a:solidFill>
                <a:srgbClr val="FFFFFF"/>
              </a:solidFill>
            </a14:hiddenFill>
          </a:ext>
        </a:extLst>
      </xdr:spPr>
      <xdr:txBody>
        <a:bodyPr wrap="none" fromWordArt="1">
          <a:prstTxWarp prst="textTriangle">
            <a:avLst>
              <a:gd name="adj" fmla="val 50000"/>
            </a:avLst>
          </a:prstTxWarp>
        </a:bodyPr>
        <a:lstStyle/>
        <a:p>
          <a:pPr algn="ctr" rtl="0">
            <a:buNone/>
          </a:pPr>
          <a:endParaRPr lang="sl-SI" sz="1600" b="1" u="sng" strike="sngStrike" kern="10" cap="small" spc="0">
            <a:ln w="12700">
              <a:solidFill>
                <a:srgbClr val="000000"/>
              </a:solidFill>
              <a:round/>
              <a:headEnd/>
              <a:tailEnd/>
            </a:ln>
            <a:noFill/>
            <a:latin typeface="Team MT" panose="02000800000000000004"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lp\dokumenti\My%20Documents\Delo%20Hidroin&#382;eniring\Klini&#269;ni%20center\Projekt\Predra&#269;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TRUŠKA II"/>
      <sheetName val="Module1"/>
    </sheetNames>
    <sheetDataSet>
      <sheetData sheetId="0" refreshError="1"/>
      <sheetData sheetId="1">
        <row r="27">
          <cell r="H27">
            <v>9542903.1697991695</v>
          </cell>
        </row>
      </sheetData>
      <sheetData sheetId="2"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79"/>
  <sheetViews>
    <sheetView topLeftCell="H19" workbookViewId="0">
      <selection activeCell="U33" sqref="U33"/>
    </sheetView>
  </sheetViews>
  <sheetFormatPr defaultRowHeight="12.75"/>
  <cols>
    <col min="1" max="23" width="8.7109375" customWidth="1"/>
  </cols>
  <sheetData>
    <row r="2" spans="1:23">
      <c r="B2" t="s">
        <v>41</v>
      </c>
      <c r="G2" t="s">
        <v>42</v>
      </c>
    </row>
    <row r="3" spans="1:23" ht="13.5" thickBot="1"/>
    <row r="4" spans="1:23" ht="51">
      <c r="A4" s="2" t="s">
        <v>43</v>
      </c>
      <c r="B4" s="3" t="s">
        <v>44</v>
      </c>
      <c r="C4" s="3" t="s">
        <v>45</v>
      </c>
      <c r="D4" s="3" t="s">
        <v>46</v>
      </c>
      <c r="E4" s="3" t="s">
        <v>47</v>
      </c>
      <c r="F4" s="3" t="s">
        <v>48</v>
      </c>
      <c r="G4" s="3" t="s">
        <v>49</v>
      </c>
      <c r="H4" s="3" t="s">
        <v>50</v>
      </c>
      <c r="I4" s="3" t="s">
        <v>51</v>
      </c>
      <c r="J4" s="3" t="s">
        <v>83</v>
      </c>
      <c r="K4" s="3" t="s">
        <v>83</v>
      </c>
      <c r="L4" s="3" t="s">
        <v>83</v>
      </c>
      <c r="M4" s="3" t="s">
        <v>52</v>
      </c>
      <c r="N4" s="3" t="s">
        <v>53</v>
      </c>
      <c r="O4" s="3" t="s">
        <v>54</v>
      </c>
      <c r="P4" s="3" t="s">
        <v>55</v>
      </c>
      <c r="Q4" s="3" t="s">
        <v>56</v>
      </c>
      <c r="R4" s="3" t="s">
        <v>57</v>
      </c>
      <c r="S4" s="3" t="s">
        <v>58</v>
      </c>
      <c r="T4" s="3" t="s">
        <v>59</v>
      </c>
      <c r="U4" s="3" t="s">
        <v>60</v>
      </c>
      <c r="V4" s="4" t="s">
        <v>61</v>
      </c>
      <c r="W4" s="4" t="s">
        <v>62</v>
      </c>
    </row>
    <row r="5" spans="1:23" ht="13.5" thickBot="1">
      <c r="A5" s="5" t="s">
        <v>63</v>
      </c>
      <c r="B5" s="6" t="s">
        <v>64</v>
      </c>
      <c r="C5" s="6" t="s">
        <v>64</v>
      </c>
      <c r="D5" s="6" t="s">
        <v>65</v>
      </c>
      <c r="E5" s="6" t="s">
        <v>65</v>
      </c>
      <c r="F5" s="6" t="s">
        <v>65</v>
      </c>
      <c r="G5" s="6" t="s">
        <v>64</v>
      </c>
      <c r="H5" s="6" t="s">
        <v>64</v>
      </c>
      <c r="I5" s="6" t="s">
        <v>66</v>
      </c>
      <c r="J5" s="6" t="s">
        <v>64</v>
      </c>
      <c r="K5" s="6" t="s">
        <v>66</v>
      </c>
      <c r="L5" s="6" t="s">
        <v>67</v>
      </c>
      <c r="M5" s="6" t="s">
        <v>64</v>
      </c>
      <c r="N5" s="6" t="s">
        <v>67</v>
      </c>
      <c r="O5" s="6" t="s">
        <v>64</v>
      </c>
      <c r="P5" s="6" t="s">
        <v>64</v>
      </c>
      <c r="Q5" s="6" t="s">
        <v>66</v>
      </c>
      <c r="R5" s="6" t="s">
        <v>67</v>
      </c>
      <c r="S5" s="6" t="s">
        <v>67</v>
      </c>
      <c r="T5" s="6" t="s">
        <v>67</v>
      </c>
      <c r="U5" s="6" t="s">
        <v>67</v>
      </c>
      <c r="V5" s="7" t="s">
        <v>67</v>
      </c>
      <c r="W5" s="7" t="s">
        <v>67</v>
      </c>
    </row>
    <row r="6" spans="1:23">
      <c r="A6" s="8" t="s">
        <v>84</v>
      </c>
      <c r="B6" s="9">
        <v>0</v>
      </c>
      <c r="C6" s="9">
        <v>3.1399999999999864</v>
      </c>
      <c r="D6" s="9">
        <v>70</v>
      </c>
      <c r="E6" s="9">
        <v>70</v>
      </c>
      <c r="F6" s="9">
        <f>(D6+E6)/2</f>
        <v>70</v>
      </c>
      <c r="G6" s="9">
        <v>1</v>
      </c>
      <c r="H6" s="10">
        <f>G6+(2*((TAN((90-F6)*PI()/180)))*C6)</f>
        <v>3.285733071191741</v>
      </c>
      <c r="I6" s="9">
        <v>0</v>
      </c>
      <c r="J6" s="9">
        <v>0.1</v>
      </c>
      <c r="K6" s="9"/>
      <c r="L6" s="9">
        <f>B6*G6*J6</f>
        <v>0</v>
      </c>
      <c r="M6" s="9">
        <v>0.5</v>
      </c>
      <c r="N6" s="9">
        <f>3.14*(M6*M6)/4*B6</f>
        <v>0</v>
      </c>
      <c r="O6" s="9">
        <v>0.3</v>
      </c>
      <c r="P6" s="9">
        <f>(TAN(((90-F6)*PI()/180)))*(M6+O6)+G6</f>
        <v>1.2911761874129619</v>
      </c>
      <c r="Q6" s="9">
        <f>(G6+H6)/2*C6</f>
        <v>6.7286009217710037</v>
      </c>
      <c r="R6" s="9">
        <f>(G6+P6)/2*(M6+O6)*B6-N6</f>
        <v>0</v>
      </c>
      <c r="S6" s="9">
        <f>(G6+H6)/2*C6*B6</f>
        <v>0</v>
      </c>
      <c r="T6" s="9">
        <f>R6+L6</f>
        <v>0</v>
      </c>
      <c r="U6" s="10">
        <f>S6-T6-V6-N6</f>
        <v>0</v>
      </c>
      <c r="V6" s="9"/>
      <c r="W6" s="11">
        <v>0</v>
      </c>
    </row>
    <row r="7" spans="1:23">
      <c r="A7" s="12" t="s">
        <v>85</v>
      </c>
      <c r="B7">
        <v>31.555</v>
      </c>
      <c r="C7" s="10">
        <v>2.9200000000000159</v>
      </c>
      <c r="D7" s="10">
        <v>70</v>
      </c>
      <c r="E7" s="10">
        <v>70</v>
      </c>
      <c r="F7" s="10">
        <f>(D7+E7)/2</f>
        <v>70</v>
      </c>
      <c r="G7" s="10">
        <v>1</v>
      </c>
      <c r="H7" s="10">
        <f>G7+(2*((TAN((90-F7)*PI()/180)))*C7)</f>
        <v>3.1255861681146331</v>
      </c>
      <c r="I7" s="10">
        <f>(H6+H7)/2*B7</f>
        <v>101.15458929815632</v>
      </c>
      <c r="J7" s="10">
        <v>0.1</v>
      </c>
      <c r="K7" s="10">
        <f>G7*B7</f>
        <v>31.555</v>
      </c>
      <c r="L7" s="10">
        <f>B7*G7*J7</f>
        <v>3.1555</v>
      </c>
      <c r="M7" s="10">
        <v>0.5</v>
      </c>
      <c r="N7" s="10">
        <f>3.14*(M7*M7)/4*B7</f>
        <v>6.1926687500000002</v>
      </c>
      <c r="O7" s="10">
        <v>0.3</v>
      </c>
      <c r="P7" s="10">
        <f>(TAN(((90-F7)*PI()/180)))*(M7+O7)+G7</f>
        <v>1.2911761874129619</v>
      </c>
      <c r="Q7" s="10">
        <f>(G7+H7)/2*C7</f>
        <v>6.0233558054473981</v>
      </c>
      <c r="R7" s="10">
        <f>(G7+P7)/2*(M7+O7)*B7-N7</f>
        <v>22.726557087526405</v>
      </c>
      <c r="S7" s="10">
        <f>((Q6+Q7)/2)*B7</f>
        <v>201.19399726368835</v>
      </c>
      <c r="T7" s="10">
        <f>R7+L7</f>
        <v>25.882057087526405</v>
      </c>
      <c r="U7" s="10">
        <f>S7-T7-V7-N7</f>
        <v>169.11927142616196</v>
      </c>
      <c r="V7" s="10">
        <v>0</v>
      </c>
      <c r="W7" s="13">
        <f>S7-U7</f>
        <v>32.074725837526387</v>
      </c>
    </row>
    <row r="8" spans="1:23" ht="13.5" thickBot="1">
      <c r="A8" s="12" t="s">
        <v>68</v>
      </c>
      <c r="B8">
        <v>29.795999999999999</v>
      </c>
      <c r="C8" s="10">
        <v>2.94</v>
      </c>
      <c r="D8" s="10">
        <v>70</v>
      </c>
      <c r="E8" s="10">
        <v>70</v>
      </c>
      <c r="F8" s="10">
        <f>(D8+E8)/2</f>
        <v>70</v>
      </c>
      <c r="G8" s="10">
        <v>1</v>
      </c>
      <c r="H8" s="10">
        <f>G8+(2*((TAN((90-F8)*PI()/180)))*C8)</f>
        <v>3.1401449774852699</v>
      </c>
      <c r="I8" s="10">
        <f>(H7+H8)/2*B8</f>
        <v>93.346862607147344</v>
      </c>
      <c r="J8" s="10">
        <v>0.1</v>
      </c>
      <c r="K8" s="10">
        <f>G8*B8</f>
        <v>29.795999999999999</v>
      </c>
      <c r="L8" s="10">
        <f>B8*G8*J8</f>
        <v>2.9796</v>
      </c>
      <c r="M8" s="10">
        <v>0.5</v>
      </c>
      <c r="N8" s="10">
        <f>3.14*(M8*M8)/4*B8</f>
        <v>5.8474649999999997</v>
      </c>
      <c r="O8" s="10">
        <v>0.3</v>
      </c>
      <c r="P8" s="10">
        <f>(TAN(((90-F8)*PI()/180)))*(M8+O8)+G8</f>
        <v>1.2911761874129619</v>
      </c>
      <c r="Q8" s="10">
        <f>(G8+H8)/2*C8</f>
        <v>6.0860131169033469</v>
      </c>
      <c r="R8" s="10">
        <f>(G8+P8)/2*(M8+O8)*B8-N8</f>
        <v>21.459689272062644</v>
      </c>
      <c r="S8" s="10">
        <f>(Q7+Q8)/2*B8</f>
        <v>180.40537820518139</v>
      </c>
      <c r="T8" s="10">
        <f>R8+L8</f>
        <v>24.439289272062645</v>
      </c>
      <c r="U8" s="10">
        <f>S8-T8-V8-N8</f>
        <v>122.11456515097456</v>
      </c>
      <c r="V8" s="10">
        <f>((H7+H8)/2)*0.3*B8</f>
        <v>28.004058782144202</v>
      </c>
      <c r="W8" s="13">
        <f>S8-U8</f>
        <v>58.290813054206836</v>
      </c>
    </row>
    <row r="9" spans="1:23" ht="13.5" thickBot="1">
      <c r="A9" s="14" t="s">
        <v>69</v>
      </c>
      <c r="B9" s="15">
        <f>SUM(B6:B8)</f>
        <v>61.350999999999999</v>
      </c>
      <c r="C9" s="15">
        <f>SUM(C6:C8)</f>
        <v>9.0000000000000018</v>
      </c>
      <c r="D9" s="15"/>
      <c r="E9" s="15"/>
      <c r="F9" s="15"/>
      <c r="G9" s="15"/>
      <c r="H9" s="15"/>
      <c r="I9" s="15">
        <f>SUM(I6:I8)</f>
        <v>194.50145190530367</v>
      </c>
      <c r="J9" s="15"/>
      <c r="K9" s="15">
        <f>SUM(K6:K8)</f>
        <v>61.350999999999999</v>
      </c>
      <c r="L9" s="15">
        <f>SUM(L6:L8)</f>
        <v>6.1350999999999996</v>
      </c>
      <c r="M9" s="15"/>
      <c r="N9" s="15">
        <f>SUM(N6:N8)</f>
        <v>12.040133749999999</v>
      </c>
      <c r="O9" s="15"/>
      <c r="P9" s="15"/>
      <c r="Q9" s="15"/>
      <c r="R9" s="15">
        <f t="shared" ref="R9:W9" si="0">SUM(R6:R8)</f>
        <v>44.186246359589049</v>
      </c>
      <c r="S9" s="15">
        <f t="shared" si="0"/>
        <v>381.59937546886977</v>
      </c>
      <c r="T9" s="15">
        <f t="shared" si="0"/>
        <v>50.32134635958905</v>
      </c>
      <c r="U9" s="15">
        <f t="shared" si="0"/>
        <v>291.23383657713651</v>
      </c>
      <c r="V9" s="15">
        <f t="shared" si="0"/>
        <v>28.004058782144202</v>
      </c>
      <c r="W9" s="16">
        <f t="shared" si="0"/>
        <v>90.365538891733223</v>
      </c>
    </row>
    <row r="11" spans="1:23">
      <c r="B11" t="s">
        <v>70</v>
      </c>
    </row>
    <row r="12" spans="1:23" ht="13.5" thickBot="1"/>
    <row r="13" spans="1:23" ht="51">
      <c r="A13" s="2" t="s">
        <v>43</v>
      </c>
      <c r="B13" s="3" t="s">
        <v>44</v>
      </c>
      <c r="C13" s="3" t="s">
        <v>45</v>
      </c>
      <c r="D13" s="3" t="s">
        <v>46</v>
      </c>
      <c r="E13" s="3" t="s">
        <v>47</v>
      </c>
      <c r="F13" s="3" t="s">
        <v>48</v>
      </c>
      <c r="G13" s="3" t="s">
        <v>49</v>
      </c>
      <c r="H13" s="3" t="s">
        <v>50</v>
      </c>
      <c r="I13" s="3" t="s">
        <v>51</v>
      </c>
      <c r="J13" s="3" t="s">
        <v>83</v>
      </c>
      <c r="K13" s="3" t="s">
        <v>83</v>
      </c>
      <c r="L13" s="3" t="s">
        <v>83</v>
      </c>
      <c r="M13" s="3" t="s">
        <v>52</v>
      </c>
      <c r="N13" s="3" t="s">
        <v>53</v>
      </c>
      <c r="O13" s="3" t="s">
        <v>54</v>
      </c>
      <c r="P13" s="3" t="s">
        <v>55</v>
      </c>
      <c r="Q13" s="3" t="s">
        <v>56</v>
      </c>
      <c r="R13" s="3" t="s">
        <v>57</v>
      </c>
      <c r="S13" s="3" t="s">
        <v>58</v>
      </c>
      <c r="T13" s="3" t="s">
        <v>59</v>
      </c>
      <c r="U13" s="3" t="s">
        <v>60</v>
      </c>
      <c r="V13" s="4" t="s">
        <v>61</v>
      </c>
      <c r="W13" s="4" t="s">
        <v>62</v>
      </c>
    </row>
    <row r="14" spans="1:23" ht="13.5" thickBot="1">
      <c r="A14" s="5" t="s">
        <v>63</v>
      </c>
      <c r="B14" s="6" t="s">
        <v>64</v>
      </c>
      <c r="C14" s="6" t="s">
        <v>64</v>
      </c>
      <c r="D14" s="6" t="s">
        <v>65</v>
      </c>
      <c r="E14" s="6" t="s">
        <v>65</v>
      </c>
      <c r="F14" s="6" t="s">
        <v>65</v>
      </c>
      <c r="G14" s="6" t="s">
        <v>64</v>
      </c>
      <c r="H14" s="6" t="s">
        <v>64</v>
      </c>
      <c r="I14" s="6" t="s">
        <v>66</v>
      </c>
      <c r="J14" s="6" t="s">
        <v>64</v>
      </c>
      <c r="K14" s="6" t="s">
        <v>66</v>
      </c>
      <c r="L14" s="6" t="s">
        <v>67</v>
      </c>
      <c r="M14" s="6" t="s">
        <v>64</v>
      </c>
      <c r="N14" s="6" t="s">
        <v>67</v>
      </c>
      <c r="O14" s="6" t="s">
        <v>64</v>
      </c>
      <c r="P14" s="6" t="s">
        <v>64</v>
      </c>
      <c r="Q14" s="6" t="s">
        <v>66</v>
      </c>
      <c r="R14" s="6" t="s">
        <v>67</v>
      </c>
      <c r="S14" s="6" t="s">
        <v>67</v>
      </c>
      <c r="T14" s="6" t="s">
        <v>67</v>
      </c>
      <c r="U14" s="6" t="s">
        <v>67</v>
      </c>
      <c r="V14" s="7" t="s">
        <v>67</v>
      </c>
      <c r="W14" s="7" t="s">
        <v>67</v>
      </c>
    </row>
    <row r="15" spans="1:23">
      <c r="A15" s="12" t="s">
        <v>84</v>
      </c>
      <c r="B15" s="10">
        <v>0</v>
      </c>
      <c r="C15" s="10">
        <v>2.94</v>
      </c>
      <c r="D15" s="9">
        <v>70</v>
      </c>
      <c r="E15" s="9">
        <v>70</v>
      </c>
      <c r="F15" s="9">
        <f>(D15+E15)/2</f>
        <v>70</v>
      </c>
      <c r="G15" s="9">
        <v>1</v>
      </c>
      <c r="H15" s="10">
        <f t="shared" ref="H15:H22" si="1">G15+(2*((TAN((90-F15)*PI()/180)))*C15)</f>
        <v>3.1401449774852699</v>
      </c>
      <c r="I15" s="9">
        <v>0</v>
      </c>
      <c r="J15" s="9">
        <v>0.1</v>
      </c>
      <c r="K15" s="9"/>
      <c r="L15" s="9">
        <f t="shared" ref="L15:L22" si="2">B15*G15*J15</f>
        <v>0</v>
      </c>
      <c r="M15" s="9">
        <v>0.4</v>
      </c>
      <c r="N15" s="9">
        <f t="shared" ref="N15:N22" si="3">3.14*(M15*M15)/4*B15</f>
        <v>0</v>
      </c>
      <c r="O15" s="9">
        <v>0.3</v>
      </c>
      <c r="P15" s="9">
        <f>(TAN(((90-F15)*PI()/180)))*(M15+O15)+G15</f>
        <v>1.2547791639863417</v>
      </c>
      <c r="Q15" s="9">
        <f t="shared" ref="Q15:Q22" si="4">(G15+H15)/2*C15</f>
        <v>6.0860131169033469</v>
      </c>
      <c r="R15" s="9">
        <f t="shared" ref="R15:R22" si="5">(G15+P15)/2*(M15+O15)*B15-N15</f>
        <v>0</v>
      </c>
      <c r="S15" s="9">
        <f>(G15+H15)/2*C15*B15</f>
        <v>0</v>
      </c>
      <c r="T15" s="9">
        <f>R15+L15</f>
        <v>0</v>
      </c>
      <c r="U15" s="10">
        <f>S15-T15-V15-N15</f>
        <v>0</v>
      </c>
      <c r="V15" s="9"/>
      <c r="W15" s="11">
        <v>0</v>
      </c>
    </row>
    <row r="16" spans="1:23">
      <c r="A16" s="12" t="s">
        <v>85</v>
      </c>
      <c r="B16" s="10">
        <v>29.795999999999999</v>
      </c>
      <c r="C16" s="10">
        <v>2.7900000000000205</v>
      </c>
      <c r="D16" s="10">
        <v>70</v>
      </c>
      <c r="E16" s="10">
        <v>70</v>
      </c>
      <c r="F16" s="10">
        <f t="shared" ref="F16:F22" si="6">(D16+E16)/2</f>
        <v>70</v>
      </c>
      <c r="G16" s="10">
        <v>1</v>
      </c>
      <c r="H16" s="10">
        <f t="shared" si="1"/>
        <v>3.0309539072054239</v>
      </c>
      <c r="I16" s="10">
        <f t="shared" ref="I16:I22" si="7">(H15+H16)/2*B16</f>
        <v>91.937031184121949</v>
      </c>
      <c r="J16" s="10">
        <v>0.1</v>
      </c>
      <c r="K16" s="10">
        <f t="shared" ref="K16:K22" si="8">G16*B16</f>
        <v>29.795999999999999</v>
      </c>
      <c r="L16" s="10">
        <f t="shared" si="2"/>
        <v>2.9796</v>
      </c>
      <c r="M16" s="10">
        <v>0.4</v>
      </c>
      <c r="N16" s="10">
        <f t="shared" si="3"/>
        <v>3.7423776000000006</v>
      </c>
      <c r="O16" s="10">
        <v>0.3</v>
      </c>
      <c r="P16" s="10">
        <f t="shared" ref="P16:P22" si="9">(TAN(((90-F16)*PI()/180)))*(M16+O16)+G16</f>
        <v>1.2547791639863417</v>
      </c>
      <c r="Q16" s="10">
        <f t="shared" si="4"/>
        <v>5.6231807005516075</v>
      </c>
      <c r="R16" s="10">
        <f t="shared" si="5"/>
        <v>19.771812389547961</v>
      </c>
      <c r="S16" s="10">
        <f>((Q15+Q16)/2)*B16</f>
        <v>174.44356949244391</v>
      </c>
      <c r="T16" s="10">
        <f t="shared" ref="T16:T22" si="10">R16+L16</f>
        <v>22.751412389547962</v>
      </c>
      <c r="U16" s="10">
        <f t="shared" ref="U16:U22" si="11">S16-T16-V16-N16</f>
        <v>147.94977950289595</v>
      </c>
      <c r="V16" s="10">
        <v>0</v>
      </c>
      <c r="W16" s="13">
        <f>S16-U16</f>
        <v>26.493789989547963</v>
      </c>
    </row>
    <row r="17" spans="1:23">
      <c r="A17" s="12" t="s">
        <v>68</v>
      </c>
      <c r="B17" s="10">
        <v>30</v>
      </c>
      <c r="C17" s="10">
        <v>2.6499999999999773</v>
      </c>
      <c r="D17" s="10">
        <v>70</v>
      </c>
      <c r="E17" s="10">
        <v>70</v>
      </c>
      <c r="F17" s="10">
        <f t="shared" si="6"/>
        <v>70</v>
      </c>
      <c r="G17" s="10">
        <v>1</v>
      </c>
      <c r="H17" s="10">
        <f t="shared" si="1"/>
        <v>2.9290422416108557</v>
      </c>
      <c r="I17" s="10">
        <f t="shared" si="7"/>
        <v>89.3999422322442</v>
      </c>
      <c r="J17" s="10">
        <v>0.1</v>
      </c>
      <c r="K17" s="10">
        <f t="shared" si="8"/>
        <v>30</v>
      </c>
      <c r="L17" s="10">
        <f t="shared" si="2"/>
        <v>3</v>
      </c>
      <c r="M17" s="10">
        <v>0.4</v>
      </c>
      <c r="N17" s="10">
        <f t="shared" si="3"/>
        <v>3.7680000000000007</v>
      </c>
      <c r="O17" s="10">
        <v>0.3</v>
      </c>
      <c r="P17" s="10">
        <f t="shared" si="9"/>
        <v>1.2547791639863417</v>
      </c>
      <c r="Q17" s="10">
        <f t="shared" si="4"/>
        <v>5.2059809701343394</v>
      </c>
      <c r="R17" s="10">
        <f t="shared" si="5"/>
        <v>19.907181221856586</v>
      </c>
      <c r="S17" s="10">
        <f t="shared" ref="S17:S22" si="12">(Q16+Q17)/2*B17</f>
        <v>162.4374250602892</v>
      </c>
      <c r="T17" s="10">
        <f t="shared" si="10"/>
        <v>22.907181221856586</v>
      </c>
      <c r="U17" s="10">
        <f t="shared" si="11"/>
        <v>108.94226116875936</v>
      </c>
      <c r="V17" s="10">
        <f>((H16+H17)/2)*0.3*B17</f>
        <v>26.819982669673259</v>
      </c>
      <c r="W17" s="13">
        <f t="shared" ref="W17:W22" si="13">S17-U17</f>
        <v>53.495163891529842</v>
      </c>
    </row>
    <row r="18" spans="1:23">
      <c r="A18" s="12" t="s">
        <v>71</v>
      </c>
      <c r="B18" s="10">
        <v>30</v>
      </c>
      <c r="C18" s="10">
        <v>2.5399999999999636</v>
      </c>
      <c r="D18" s="10">
        <v>70</v>
      </c>
      <c r="E18" s="10">
        <v>70</v>
      </c>
      <c r="F18" s="10">
        <f t="shared" si="6"/>
        <v>70</v>
      </c>
      <c r="G18" s="10">
        <v>1</v>
      </c>
      <c r="H18" s="10">
        <f t="shared" si="1"/>
        <v>2.8489687900722815</v>
      </c>
      <c r="I18" s="10">
        <f t="shared" si="7"/>
        <v>86.67016547524706</v>
      </c>
      <c r="J18" s="10">
        <v>0.1</v>
      </c>
      <c r="K18" s="10">
        <f t="shared" si="8"/>
        <v>30</v>
      </c>
      <c r="L18" s="10">
        <f t="shared" si="2"/>
        <v>3</v>
      </c>
      <c r="M18" s="10">
        <v>0.4</v>
      </c>
      <c r="N18" s="10">
        <f t="shared" si="3"/>
        <v>3.7680000000000007</v>
      </c>
      <c r="O18" s="10">
        <v>0.3</v>
      </c>
      <c r="P18" s="10">
        <f t="shared" si="9"/>
        <v>1.2547791639863417</v>
      </c>
      <c r="Q18" s="10">
        <f t="shared" si="4"/>
        <v>4.8881903633917272</v>
      </c>
      <c r="R18" s="10">
        <f t="shared" si="5"/>
        <v>19.907181221856586</v>
      </c>
      <c r="S18" s="10">
        <f t="shared" si="12"/>
        <v>151.41257000289099</v>
      </c>
      <c r="T18" s="10">
        <f t="shared" si="10"/>
        <v>22.907181221856586</v>
      </c>
      <c r="U18" s="10">
        <f t="shared" si="11"/>
        <v>98.736339138460295</v>
      </c>
      <c r="V18" s="10">
        <f>((H17+H18)/2)*0.3*B18</f>
        <v>26.001049642574117</v>
      </c>
      <c r="W18" s="13">
        <f t="shared" si="13"/>
        <v>52.676230864430693</v>
      </c>
    </row>
    <row r="19" spans="1:23">
      <c r="A19" s="12" t="s">
        <v>72</v>
      </c>
      <c r="B19" s="10">
        <v>30</v>
      </c>
      <c r="C19" s="10">
        <v>2.37</v>
      </c>
      <c r="D19" s="10">
        <v>70</v>
      </c>
      <c r="E19" s="10">
        <v>70</v>
      </c>
      <c r="F19" s="10">
        <f t="shared" si="6"/>
        <v>70</v>
      </c>
      <c r="G19" s="10">
        <v>1</v>
      </c>
      <c r="H19" s="10">
        <f t="shared" si="1"/>
        <v>2.7252189104217992</v>
      </c>
      <c r="I19" s="10">
        <f t="shared" si="7"/>
        <v>83.612815507411213</v>
      </c>
      <c r="J19" s="10">
        <v>0.1</v>
      </c>
      <c r="K19" s="10">
        <f t="shared" si="8"/>
        <v>30</v>
      </c>
      <c r="L19" s="10">
        <f t="shared" si="2"/>
        <v>3</v>
      </c>
      <c r="M19" s="10">
        <v>0.3</v>
      </c>
      <c r="N19" s="10">
        <f t="shared" si="3"/>
        <v>2.1194999999999999</v>
      </c>
      <c r="O19" s="10">
        <v>0.3</v>
      </c>
      <c r="P19" s="10">
        <f t="shared" si="9"/>
        <v>1.2183821405597215</v>
      </c>
      <c r="Q19" s="10">
        <f t="shared" si="4"/>
        <v>4.4143844088498323</v>
      </c>
      <c r="R19" s="10">
        <f t="shared" si="5"/>
        <v>17.84593926503749</v>
      </c>
      <c r="S19" s="10">
        <f t="shared" si="12"/>
        <v>139.53862158362338</v>
      </c>
      <c r="T19" s="10">
        <f t="shared" si="10"/>
        <v>20.84593926503749</v>
      </c>
      <c r="U19" s="10">
        <f t="shared" si="11"/>
        <v>83.128056115621405</v>
      </c>
      <c r="V19" s="10">
        <f>((H18+H19)/2)*0.4*B19</f>
        <v>33.445126202964488</v>
      </c>
      <c r="W19" s="13">
        <f t="shared" si="13"/>
        <v>56.410565468001977</v>
      </c>
    </row>
    <row r="20" spans="1:23">
      <c r="A20" s="12" t="s">
        <v>73</v>
      </c>
      <c r="B20" s="10">
        <v>30</v>
      </c>
      <c r="C20" s="10">
        <v>2.2400000000000091</v>
      </c>
      <c r="D20" s="10">
        <v>70</v>
      </c>
      <c r="E20" s="10">
        <v>70</v>
      </c>
      <c r="F20" s="10">
        <f t="shared" si="6"/>
        <v>70</v>
      </c>
      <c r="G20" s="10">
        <v>1</v>
      </c>
      <c r="H20" s="10">
        <f t="shared" si="1"/>
        <v>2.6305866495125931</v>
      </c>
      <c r="I20" s="10">
        <f t="shared" si="7"/>
        <v>80.337083399015881</v>
      </c>
      <c r="J20" s="10">
        <v>0.1</v>
      </c>
      <c r="K20" s="10">
        <f t="shared" si="8"/>
        <v>30</v>
      </c>
      <c r="L20" s="10">
        <f t="shared" si="2"/>
        <v>3</v>
      </c>
      <c r="M20" s="10">
        <v>0.3</v>
      </c>
      <c r="N20" s="10">
        <f t="shared" si="3"/>
        <v>2.1194999999999999</v>
      </c>
      <c r="O20" s="10">
        <v>0.3</v>
      </c>
      <c r="P20" s="10">
        <f t="shared" si="9"/>
        <v>1.2183821405597215</v>
      </c>
      <c r="Q20" s="10">
        <f t="shared" si="4"/>
        <v>4.0662570474541209</v>
      </c>
      <c r="R20" s="10">
        <f t="shared" si="5"/>
        <v>17.84593926503749</v>
      </c>
      <c r="S20" s="10">
        <f t="shared" si="12"/>
        <v>127.20962184455929</v>
      </c>
      <c r="T20" s="10">
        <f t="shared" si="10"/>
        <v>20.84593926503749</v>
      </c>
      <c r="U20" s="10">
        <f t="shared" si="11"/>
        <v>72.109349219915444</v>
      </c>
      <c r="V20" s="10">
        <f>((H19+H20)/2)*0.4*B20</f>
        <v>32.134833359606354</v>
      </c>
      <c r="W20" s="13">
        <f t="shared" si="13"/>
        <v>55.10027262464385</v>
      </c>
    </row>
    <row r="21" spans="1:23">
      <c r="A21" s="12" t="s">
        <v>74</v>
      </c>
      <c r="B21" s="10">
        <v>30</v>
      </c>
      <c r="C21" s="10">
        <v>2.2200000000000273</v>
      </c>
      <c r="D21" s="10">
        <v>70</v>
      </c>
      <c r="E21" s="10">
        <v>70</v>
      </c>
      <c r="F21" s="10">
        <f t="shared" si="6"/>
        <v>70</v>
      </c>
      <c r="G21" s="10">
        <v>1</v>
      </c>
      <c r="H21" s="10">
        <f t="shared" si="1"/>
        <v>2.6160278401419585</v>
      </c>
      <c r="I21" s="10">
        <f t="shared" si="7"/>
        <v>78.69921734481828</v>
      </c>
      <c r="J21" s="10">
        <v>0.1</v>
      </c>
      <c r="K21" s="10">
        <f t="shared" si="8"/>
        <v>30</v>
      </c>
      <c r="L21" s="10">
        <f t="shared" si="2"/>
        <v>3</v>
      </c>
      <c r="M21" s="10">
        <v>0.3</v>
      </c>
      <c r="N21" s="10">
        <f t="shared" si="3"/>
        <v>2.1194999999999999</v>
      </c>
      <c r="O21" s="10">
        <v>0.3</v>
      </c>
      <c r="P21" s="10">
        <f t="shared" si="9"/>
        <v>1.2183821405597215</v>
      </c>
      <c r="Q21" s="10">
        <f t="shared" si="4"/>
        <v>4.0137909025576235</v>
      </c>
      <c r="R21" s="10">
        <f t="shared" si="5"/>
        <v>17.84593926503749</v>
      </c>
      <c r="S21" s="10">
        <f t="shared" si="12"/>
        <v>121.20071925017616</v>
      </c>
      <c r="T21" s="10">
        <f t="shared" si="10"/>
        <v>20.84593926503749</v>
      </c>
      <c r="U21" s="10">
        <f t="shared" si="11"/>
        <v>66.755593047211363</v>
      </c>
      <c r="V21" s="10">
        <f>((H20+H21)/2)*0.4*B21</f>
        <v>31.479686937927312</v>
      </c>
      <c r="W21" s="13">
        <f t="shared" si="13"/>
        <v>54.445126202964801</v>
      </c>
    </row>
    <row r="22" spans="1:23" ht="13.5" thickBot="1">
      <c r="A22" s="12" t="s">
        <v>75</v>
      </c>
      <c r="B22" s="10">
        <v>16.604000000000013</v>
      </c>
      <c r="C22" s="10">
        <v>2.1599999999999682</v>
      </c>
      <c r="D22" s="10">
        <v>70</v>
      </c>
      <c r="E22" s="10">
        <v>70</v>
      </c>
      <c r="F22" s="10">
        <f t="shared" si="6"/>
        <v>70</v>
      </c>
      <c r="G22" s="10">
        <v>1</v>
      </c>
      <c r="H22" s="10">
        <f t="shared" si="1"/>
        <v>2.5723514120299709</v>
      </c>
      <c r="I22" s="10">
        <f t="shared" si="7"/>
        <v>43.073924551531391</v>
      </c>
      <c r="J22" s="10">
        <v>0.1</v>
      </c>
      <c r="K22" s="10">
        <f t="shared" si="8"/>
        <v>16.604000000000013</v>
      </c>
      <c r="L22" s="10">
        <f t="shared" si="2"/>
        <v>1.6604000000000014</v>
      </c>
      <c r="M22" s="10">
        <v>0.3</v>
      </c>
      <c r="N22" s="10">
        <f t="shared" si="3"/>
        <v>1.1730726000000011</v>
      </c>
      <c r="O22" s="10">
        <v>0.3</v>
      </c>
      <c r="P22" s="10">
        <f t="shared" si="9"/>
        <v>1.2183821405597215</v>
      </c>
      <c r="Q22" s="10">
        <f t="shared" si="4"/>
        <v>3.8581395249923118</v>
      </c>
      <c r="R22" s="10">
        <f t="shared" si="5"/>
        <v>9.8771325185560901</v>
      </c>
      <c r="S22" s="10">
        <f t="shared" si="12"/>
        <v>65.352766409519617</v>
      </c>
      <c r="T22" s="10">
        <f t="shared" si="10"/>
        <v>11.537532518556091</v>
      </c>
      <c r="U22" s="10">
        <f t="shared" si="11"/>
        <v>35.412591470350975</v>
      </c>
      <c r="V22" s="10">
        <f>((H21+H22)/2)*0.4*B22</f>
        <v>17.229569820612557</v>
      </c>
      <c r="W22" s="13">
        <f t="shared" si="13"/>
        <v>29.940174939168642</v>
      </c>
    </row>
    <row r="23" spans="1:23" ht="13.5" thickBot="1">
      <c r="A23" s="14" t="s">
        <v>69</v>
      </c>
      <c r="B23" s="15">
        <f>SUM(B15:B22)</f>
        <v>196.4</v>
      </c>
      <c r="C23" s="15">
        <f>SUM(C15:C22)</f>
        <v>19.909999999999965</v>
      </c>
      <c r="D23" s="15"/>
      <c r="E23" s="15"/>
      <c r="F23" s="15"/>
      <c r="G23" s="15"/>
      <c r="H23" s="15"/>
      <c r="I23" s="15">
        <f>SUM(I15:I22)</f>
        <v>553.73017969439002</v>
      </c>
      <c r="J23" s="15"/>
      <c r="K23" s="15">
        <f>SUM(K15:K22)</f>
        <v>196.4</v>
      </c>
      <c r="L23" s="15">
        <f>SUM(L15:L22)</f>
        <v>19.64</v>
      </c>
      <c r="M23" s="15"/>
      <c r="N23" s="15">
        <f>SUM(N15:N22)</f>
        <v>18.809950200000003</v>
      </c>
      <c r="O23" s="15"/>
      <c r="P23" s="15"/>
      <c r="Q23" s="15"/>
      <c r="R23" s="15">
        <f t="shared" ref="R23:W23" si="14">SUM(R15:R22)</f>
        <v>123.0011251469297</v>
      </c>
      <c r="S23" s="15">
        <f t="shared" si="14"/>
        <v>941.59529364350249</v>
      </c>
      <c r="T23" s="15">
        <f t="shared" si="14"/>
        <v>142.64112514692971</v>
      </c>
      <c r="U23" s="15">
        <f t="shared" si="14"/>
        <v>613.03396966321475</v>
      </c>
      <c r="V23" s="15">
        <f t="shared" si="14"/>
        <v>167.11024863335808</v>
      </c>
      <c r="W23" s="16">
        <f t="shared" si="14"/>
        <v>328.56132398028774</v>
      </c>
    </row>
    <row r="29" spans="1:23" ht="13.5" thickBot="1"/>
    <row r="30" spans="1:23" ht="51">
      <c r="A30" s="2" t="s">
        <v>43</v>
      </c>
      <c r="B30" s="3" t="s">
        <v>44</v>
      </c>
      <c r="C30" s="3" t="s">
        <v>45</v>
      </c>
      <c r="D30" s="3" t="s">
        <v>46</v>
      </c>
      <c r="E30" s="3" t="s">
        <v>47</v>
      </c>
      <c r="F30" s="3" t="s">
        <v>48</v>
      </c>
      <c r="G30" s="3" t="s">
        <v>49</v>
      </c>
      <c r="H30" s="3" t="s">
        <v>50</v>
      </c>
      <c r="I30" s="3" t="s">
        <v>51</v>
      </c>
      <c r="J30" s="3" t="s">
        <v>83</v>
      </c>
      <c r="K30" s="3" t="s">
        <v>83</v>
      </c>
      <c r="L30" s="3" t="s">
        <v>83</v>
      </c>
      <c r="M30" s="3" t="s">
        <v>52</v>
      </c>
      <c r="N30" s="3" t="s">
        <v>53</v>
      </c>
      <c r="O30" s="3" t="s">
        <v>54</v>
      </c>
      <c r="P30" s="3" t="s">
        <v>55</v>
      </c>
      <c r="Q30" s="3" t="s">
        <v>56</v>
      </c>
      <c r="R30" s="3" t="s">
        <v>57</v>
      </c>
      <c r="S30" s="3" t="s">
        <v>58</v>
      </c>
      <c r="T30" s="3" t="s">
        <v>59</v>
      </c>
      <c r="U30" s="3" t="s">
        <v>60</v>
      </c>
      <c r="V30" s="4" t="s">
        <v>61</v>
      </c>
      <c r="W30" s="4" t="s">
        <v>62</v>
      </c>
    </row>
    <row r="31" spans="1:23">
      <c r="B31" s="1">
        <f>B9+B23</f>
        <v>257.75099999999998</v>
      </c>
      <c r="C31" s="1">
        <f t="shared" ref="C31:W31" si="15">C9+C23</f>
        <v>28.909999999999968</v>
      </c>
      <c r="D31" s="1">
        <f t="shared" si="15"/>
        <v>0</v>
      </c>
      <c r="E31" s="1">
        <f t="shared" si="15"/>
        <v>0</v>
      </c>
      <c r="F31" s="1">
        <f t="shared" si="15"/>
        <v>0</v>
      </c>
      <c r="G31" s="1">
        <f>H9+G23</f>
        <v>0</v>
      </c>
      <c r="H31" s="1">
        <v>0</v>
      </c>
      <c r="I31" s="1">
        <f t="shared" si="15"/>
        <v>748.23163159969363</v>
      </c>
      <c r="J31" s="1">
        <f t="shared" si="15"/>
        <v>0</v>
      </c>
      <c r="K31" s="1">
        <f t="shared" si="15"/>
        <v>257.75099999999998</v>
      </c>
      <c r="L31" s="1">
        <f t="shared" si="15"/>
        <v>25.775100000000002</v>
      </c>
      <c r="M31" s="1">
        <f t="shared" si="15"/>
        <v>0</v>
      </c>
      <c r="N31" s="1">
        <f t="shared" si="15"/>
        <v>30.850083950000002</v>
      </c>
      <c r="O31" s="1">
        <f t="shared" si="15"/>
        <v>0</v>
      </c>
      <c r="P31" s="1">
        <f t="shared" si="15"/>
        <v>0</v>
      </c>
      <c r="Q31" s="1">
        <f t="shared" si="15"/>
        <v>0</v>
      </c>
      <c r="R31" s="1">
        <f t="shared" si="15"/>
        <v>167.18737150651873</v>
      </c>
      <c r="S31" s="1">
        <f t="shared" si="15"/>
        <v>1323.1946691123721</v>
      </c>
      <c r="T31" s="1">
        <f t="shared" si="15"/>
        <v>192.96247150651877</v>
      </c>
      <c r="U31" s="1">
        <f t="shared" si="15"/>
        <v>904.26780624035132</v>
      </c>
      <c r="V31" s="1">
        <f t="shared" si="15"/>
        <v>195.11430741550228</v>
      </c>
      <c r="W31" s="1">
        <f t="shared" si="15"/>
        <v>418.92686287202093</v>
      </c>
    </row>
    <row r="34" spans="1:20">
      <c r="S34" s="1">
        <f>S31-W31-T31</f>
        <v>711.30533473383241</v>
      </c>
      <c r="T34">
        <f>S34*0.9</f>
        <v>640.17480126044916</v>
      </c>
    </row>
    <row r="35" spans="1:20">
      <c r="T35" s="1">
        <f>S34-T34</f>
        <v>71.130533473383252</v>
      </c>
    </row>
    <row r="41" spans="1:20" s="17" customFormat="1" ht="51">
      <c r="A41" s="17" t="s">
        <v>159</v>
      </c>
      <c r="B41" s="17" t="s">
        <v>160</v>
      </c>
      <c r="C41" s="17" t="s">
        <v>161</v>
      </c>
      <c r="D41" s="17" t="s">
        <v>162</v>
      </c>
      <c r="E41" s="17" t="s">
        <v>163</v>
      </c>
      <c r="F41" s="17" t="s">
        <v>164</v>
      </c>
      <c r="G41" s="17" t="s">
        <v>165</v>
      </c>
      <c r="H41" s="17" t="s">
        <v>166</v>
      </c>
      <c r="I41" s="17" t="s">
        <v>167</v>
      </c>
      <c r="J41" s="17" t="s">
        <v>168</v>
      </c>
      <c r="K41" s="17" t="s">
        <v>169</v>
      </c>
      <c r="L41" s="17" t="s">
        <v>170</v>
      </c>
      <c r="M41" s="17" t="s">
        <v>171</v>
      </c>
      <c r="N41" s="17" t="s">
        <v>172</v>
      </c>
      <c r="O41" s="17" t="s">
        <v>173</v>
      </c>
      <c r="P41" s="17" t="s">
        <v>83</v>
      </c>
      <c r="Q41" s="17" t="s">
        <v>174</v>
      </c>
      <c r="T41" s="18" t="s">
        <v>183</v>
      </c>
    </row>
    <row r="42" spans="1:20">
      <c r="A42" s="19" t="s">
        <v>175</v>
      </c>
      <c r="B42" s="19"/>
      <c r="C42" s="19">
        <v>0</v>
      </c>
      <c r="D42" s="19">
        <v>79.12</v>
      </c>
      <c r="E42" s="19">
        <v>0</v>
      </c>
      <c r="F42" s="19">
        <v>1328.67</v>
      </c>
      <c r="G42" s="19">
        <v>1085.3900000000001</v>
      </c>
      <c r="H42" s="19">
        <v>243.28</v>
      </c>
      <c r="I42" s="19">
        <v>0</v>
      </c>
      <c r="J42" s="19">
        <v>0</v>
      </c>
      <c r="K42" s="19">
        <v>0</v>
      </c>
      <c r="L42" s="19">
        <v>1294.81</v>
      </c>
      <c r="M42" s="19">
        <v>847.4</v>
      </c>
      <c r="N42" s="19">
        <v>214.46</v>
      </c>
      <c r="O42" s="19">
        <v>184.32</v>
      </c>
      <c r="P42" s="19">
        <v>48.63</v>
      </c>
      <c r="Q42" s="19">
        <v>847.4</v>
      </c>
      <c r="T42" s="18"/>
    </row>
    <row r="43" spans="1:20">
      <c r="A43" s="19" t="s">
        <v>176</v>
      </c>
      <c r="B43" s="19"/>
      <c r="C43" s="19">
        <v>0</v>
      </c>
      <c r="D43" s="19">
        <v>23.19</v>
      </c>
      <c r="E43" s="19">
        <v>0</v>
      </c>
      <c r="F43" s="19">
        <v>380.04</v>
      </c>
      <c r="G43" s="19">
        <v>287.04000000000002</v>
      </c>
      <c r="H43" s="19">
        <v>93.01</v>
      </c>
      <c r="I43" s="19">
        <v>0</v>
      </c>
      <c r="J43" s="19">
        <v>0</v>
      </c>
      <c r="K43" s="19">
        <v>0</v>
      </c>
      <c r="L43" s="19">
        <v>366.89</v>
      </c>
      <c r="M43" s="19">
        <v>249.45</v>
      </c>
      <c r="N43" s="19">
        <v>55.2</v>
      </c>
      <c r="O43" s="19">
        <v>49.57</v>
      </c>
      <c r="P43" s="19">
        <v>12.68</v>
      </c>
      <c r="Q43" s="19">
        <v>249.45</v>
      </c>
      <c r="T43" s="18" t="s">
        <v>184</v>
      </c>
    </row>
    <row r="44" spans="1:20">
      <c r="A44" s="19" t="s">
        <v>177</v>
      </c>
      <c r="B44" s="19"/>
      <c r="C44" s="19">
        <v>0</v>
      </c>
      <c r="D44" s="19">
        <v>55.93</v>
      </c>
      <c r="E44" s="19">
        <v>0</v>
      </c>
      <c r="F44" s="19">
        <v>948.63</v>
      </c>
      <c r="G44" s="19">
        <v>798.35</v>
      </c>
      <c r="H44" s="19">
        <v>150.28</v>
      </c>
      <c r="I44" s="19">
        <v>0</v>
      </c>
      <c r="J44" s="19">
        <v>0</v>
      </c>
      <c r="K44" s="19">
        <v>0</v>
      </c>
      <c r="L44" s="19">
        <v>927.92</v>
      </c>
      <c r="M44" s="19">
        <v>597.96</v>
      </c>
      <c r="N44" s="19">
        <v>159.26</v>
      </c>
      <c r="O44" s="19">
        <v>134.76</v>
      </c>
      <c r="P44" s="19">
        <v>35.94</v>
      </c>
      <c r="Q44" s="19">
        <v>597.96</v>
      </c>
      <c r="T44" s="18" t="s">
        <v>184</v>
      </c>
    </row>
    <row r="46" spans="1:20">
      <c r="A46" t="s">
        <v>159</v>
      </c>
      <c r="C46" t="s">
        <v>178</v>
      </c>
      <c r="D46" t="s">
        <v>44</v>
      </c>
    </row>
    <row r="47" spans="1:20">
      <c r="A47" t="s">
        <v>179</v>
      </c>
    </row>
    <row r="48" spans="1:20">
      <c r="A48" t="s">
        <v>180</v>
      </c>
      <c r="C48">
        <v>300</v>
      </c>
      <c r="D48">
        <v>106.6</v>
      </c>
      <c r="M48" s="20"/>
      <c r="N48" s="20"/>
      <c r="O48" s="20" t="s">
        <v>186</v>
      </c>
      <c r="P48" s="21">
        <v>1328.67</v>
      </c>
      <c r="Q48" s="21"/>
    </row>
    <row r="49" spans="1:20">
      <c r="A49" t="s">
        <v>181</v>
      </c>
      <c r="C49">
        <v>400</v>
      </c>
      <c r="D49">
        <v>89.8</v>
      </c>
      <c r="M49" s="20"/>
      <c r="N49" s="20"/>
      <c r="O49" s="20" t="s">
        <v>187</v>
      </c>
      <c r="P49" s="21">
        <v>48.63</v>
      </c>
      <c r="Q49" s="21"/>
    </row>
    <row r="50" spans="1:20">
      <c r="A50" t="s">
        <v>182</v>
      </c>
      <c r="C50">
        <v>500</v>
      </c>
      <c r="D50">
        <v>61.35</v>
      </c>
      <c r="M50" s="20"/>
      <c r="N50" s="20"/>
      <c r="O50" s="20" t="s">
        <v>188</v>
      </c>
      <c r="P50" s="21">
        <v>184.32</v>
      </c>
      <c r="Q50" s="21"/>
    </row>
    <row r="51" spans="1:20">
      <c r="D51">
        <f>SUM(D48:D50)</f>
        <v>257.75</v>
      </c>
      <c r="M51" s="20"/>
      <c r="N51" s="20"/>
      <c r="O51" s="20" t="s">
        <v>189</v>
      </c>
      <c r="P51" s="21">
        <v>847.4</v>
      </c>
      <c r="Q51" s="21"/>
    </row>
    <row r="52" spans="1:20">
      <c r="M52" s="20"/>
      <c r="N52" s="20"/>
      <c r="O52" s="20" t="s">
        <v>190</v>
      </c>
      <c r="P52" s="21">
        <v>214.46</v>
      </c>
      <c r="Q52" s="21"/>
    </row>
    <row r="53" spans="1:20">
      <c r="M53" s="20"/>
      <c r="N53" s="20"/>
      <c r="O53" s="20" t="s">
        <v>191</v>
      </c>
      <c r="P53" s="21">
        <v>481.2700000000001</v>
      </c>
      <c r="Q53" s="21"/>
    </row>
    <row r="54" spans="1:20">
      <c r="M54" s="20"/>
      <c r="N54" s="20"/>
      <c r="O54" s="20"/>
      <c r="P54" s="21"/>
      <c r="Q54" s="21"/>
    </row>
    <row r="55" spans="1:20">
      <c r="M55" s="20"/>
      <c r="N55" s="20" t="s">
        <v>192</v>
      </c>
      <c r="O55" s="20"/>
      <c r="P55" s="21"/>
      <c r="Q55" s="21"/>
    </row>
    <row r="56" spans="1:20">
      <c r="M56" s="20" t="s">
        <v>193</v>
      </c>
      <c r="N56" s="20" t="s">
        <v>191</v>
      </c>
      <c r="O56" s="20" t="s">
        <v>194</v>
      </c>
      <c r="P56" s="21">
        <v>481.2700000000001</v>
      </c>
      <c r="Q56" s="21"/>
    </row>
    <row r="57" spans="1:20">
      <c r="M57" s="20" t="s">
        <v>193</v>
      </c>
      <c r="N57" s="20" t="s">
        <v>191</v>
      </c>
      <c r="O57" s="20" t="s">
        <v>195</v>
      </c>
      <c r="P57" s="21">
        <v>780.96649999999988</v>
      </c>
      <c r="Q57" s="21">
        <v>1262.2365</v>
      </c>
    </row>
    <row r="58" spans="1:20">
      <c r="M58" s="20" t="s">
        <v>196</v>
      </c>
      <c r="N58" s="20" t="s">
        <v>191</v>
      </c>
      <c r="O58" s="20" t="s">
        <v>195</v>
      </c>
      <c r="P58" s="21">
        <v>66.433500000000009</v>
      </c>
      <c r="Q58" s="21"/>
    </row>
    <row r="59" spans="1:20">
      <c r="M59" s="20"/>
      <c r="N59" s="20"/>
      <c r="O59" s="20"/>
      <c r="P59" s="21">
        <v>847.39999999999986</v>
      </c>
      <c r="Q59" s="21"/>
    </row>
    <row r="61" spans="1:20">
      <c r="A61" t="s">
        <v>159</v>
      </c>
      <c r="B61" t="s">
        <v>160</v>
      </c>
      <c r="C61" t="s">
        <v>161</v>
      </c>
      <c r="D61" t="s">
        <v>162</v>
      </c>
      <c r="E61" t="s">
        <v>163</v>
      </c>
      <c r="F61" t="s">
        <v>164</v>
      </c>
      <c r="G61" t="s">
        <v>165</v>
      </c>
      <c r="H61" t="s">
        <v>166</v>
      </c>
      <c r="I61" t="s">
        <v>167</v>
      </c>
      <c r="J61" t="s">
        <v>168</v>
      </c>
      <c r="K61" t="s">
        <v>169</v>
      </c>
      <c r="L61" t="s">
        <v>170</v>
      </c>
      <c r="M61" t="s">
        <v>171</v>
      </c>
      <c r="N61" t="s">
        <v>172</v>
      </c>
      <c r="O61" t="s">
        <v>173</v>
      </c>
      <c r="P61" t="s">
        <v>83</v>
      </c>
      <c r="Q61" t="s">
        <v>174</v>
      </c>
      <c r="T61" s="18" t="s">
        <v>183</v>
      </c>
    </row>
    <row r="62" spans="1:20">
      <c r="A62" t="s">
        <v>175</v>
      </c>
      <c r="C62">
        <v>0</v>
      </c>
      <c r="D62">
        <v>76.099999999999994</v>
      </c>
      <c r="E62">
        <v>0</v>
      </c>
      <c r="F62">
        <v>1254.9000000000001</v>
      </c>
      <c r="G62">
        <v>1028.01</v>
      </c>
      <c r="H62">
        <v>226.89</v>
      </c>
      <c r="I62">
        <v>0</v>
      </c>
      <c r="J62">
        <v>0</v>
      </c>
      <c r="K62">
        <v>0</v>
      </c>
      <c r="L62">
        <v>1221.05</v>
      </c>
      <c r="M62">
        <v>805.22</v>
      </c>
      <c r="N62">
        <v>205.4</v>
      </c>
      <c r="O62">
        <v>167.43</v>
      </c>
      <c r="P62">
        <v>42.99</v>
      </c>
      <c r="Q62">
        <v>805.22</v>
      </c>
      <c r="T62" s="18"/>
    </row>
    <row r="63" spans="1:20">
      <c r="A63" t="s">
        <v>176</v>
      </c>
      <c r="C63">
        <v>0</v>
      </c>
      <c r="D63">
        <v>23.19</v>
      </c>
      <c r="E63">
        <v>0</v>
      </c>
      <c r="F63">
        <v>380.04</v>
      </c>
      <c r="G63">
        <v>287.04000000000002</v>
      </c>
      <c r="H63">
        <v>93.01</v>
      </c>
      <c r="I63">
        <v>0</v>
      </c>
      <c r="J63">
        <v>0</v>
      </c>
      <c r="K63">
        <v>0</v>
      </c>
      <c r="L63">
        <v>366.89</v>
      </c>
      <c r="M63">
        <v>249.45</v>
      </c>
      <c r="N63">
        <v>55.2</v>
      </c>
      <c r="O63">
        <v>49.57</v>
      </c>
      <c r="P63">
        <v>12.68</v>
      </c>
      <c r="Q63">
        <v>249.45</v>
      </c>
      <c r="T63" s="18" t="s">
        <v>184</v>
      </c>
    </row>
    <row r="64" spans="1:20">
      <c r="A64" t="s">
        <v>177</v>
      </c>
      <c r="C64">
        <v>0</v>
      </c>
      <c r="D64">
        <v>52.91</v>
      </c>
      <c r="E64">
        <v>0</v>
      </c>
      <c r="F64">
        <v>874.86</v>
      </c>
      <c r="G64">
        <v>740.97</v>
      </c>
      <c r="H64">
        <v>133.88999999999999</v>
      </c>
      <c r="I64">
        <v>0</v>
      </c>
      <c r="J64">
        <v>0</v>
      </c>
      <c r="K64">
        <v>0</v>
      </c>
      <c r="L64">
        <v>854.15</v>
      </c>
      <c r="M64">
        <v>555.78</v>
      </c>
      <c r="N64">
        <v>150.19999999999999</v>
      </c>
      <c r="O64">
        <v>117.86</v>
      </c>
      <c r="P64">
        <v>30.31</v>
      </c>
      <c r="Q64">
        <v>555.78</v>
      </c>
      <c r="T64" s="18" t="s">
        <v>185</v>
      </c>
    </row>
    <row r="68" spans="13:17">
      <c r="M68" s="22"/>
      <c r="N68" s="22"/>
      <c r="O68" s="22" t="s">
        <v>186</v>
      </c>
      <c r="P68" s="23">
        <v>1328.67</v>
      </c>
      <c r="Q68" s="23"/>
    </row>
    <row r="69" spans="13:17">
      <c r="M69" s="22"/>
      <c r="N69" s="22"/>
      <c r="O69" s="22" t="s">
        <v>187</v>
      </c>
      <c r="P69" s="23">
        <v>48.63</v>
      </c>
      <c r="Q69" s="23"/>
    </row>
    <row r="70" spans="13:17">
      <c r="M70" s="22"/>
      <c r="N70" s="22"/>
      <c r="O70" s="22" t="s">
        <v>188</v>
      </c>
      <c r="P70" s="23">
        <v>184.32</v>
      </c>
      <c r="Q70" s="23"/>
    </row>
    <row r="71" spans="13:17">
      <c r="M71" s="22"/>
      <c r="N71" s="22"/>
      <c r="O71" s="22" t="s">
        <v>189</v>
      </c>
      <c r="P71" s="23">
        <v>847.4</v>
      </c>
      <c r="Q71" s="23"/>
    </row>
    <row r="72" spans="13:17">
      <c r="M72" s="22"/>
      <c r="N72" s="22"/>
      <c r="O72" s="22" t="s">
        <v>190</v>
      </c>
      <c r="P72" s="23">
        <v>214.46</v>
      </c>
      <c r="Q72" s="23"/>
    </row>
    <row r="73" spans="13:17">
      <c r="M73" s="22"/>
      <c r="N73" s="22"/>
      <c r="O73" s="22" t="s">
        <v>191</v>
      </c>
      <c r="P73" s="23">
        <v>481.2700000000001</v>
      </c>
      <c r="Q73" s="23"/>
    </row>
    <row r="74" spans="13:17">
      <c r="M74" s="22"/>
      <c r="N74" s="22"/>
      <c r="O74" s="22"/>
      <c r="P74" s="23"/>
      <c r="Q74" s="23"/>
    </row>
    <row r="75" spans="13:17">
      <c r="M75" s="22"/>
      <c r="N75" s="22" t="s">
        <v>192</v>
      </c>
      <c r="O75" s="22"/>
      <c r="P75" s="23"/>
      <c r="Q75" s="23"/>
    </row>
    <row r="76" spans="13:17">
      <c r="M76" s="22" t="s">
        <v>193</v>
      </c>
      <c r="N76" s="22" t="s">
        <v>191</v>
      </c>
      <c r="O76" s="22" t="s">
        <v>194</v>
      </c>
      <c r="P76" s="23">
        <v>481.2700000000001</v>
      </c>
      <c r="Q76" s="23"/>
    </row>
    <row r="77" spans="13:17">
      <c r="M77" s="22" t="s">
        <v>193</v>
      </c>
      <c r="N77" s="22" t="s">
        <v>191</v>
      </c>
      <c r="O77" s="22" t="s">
        <v>195</v>
      </c>
      <c r="P77" s="23">
        <v>780.96649999999988</v>
      </c>
      <c r="Q77" s="23">
        <v>1262.2365</v>
      </c>
    </row>
    <row r="78" spans="13:17">
      <c r="M78" s="22" t="s">
        <v>196</v>
      </c>
      <c r="N78" s="22" t="s">
        <v>191</v>
      </c>
      <c r="O78" s="22" t="s">
        <v>195</v>
      </c>
      <c r="P78" s="23">
        <v>66.433500000000009</v>
      </c>
      <c r="Q78" s="23"/>
    </row>
    <row r="79" spans="13:17">
      <c r="M79" s="22"/>
      <c r="N79" s="22"/>
      <c r="O79" s="22"/>
      <c r="P79" s="23">
        <v>847.39999999999986</v>
      </c>
      <c r="Q79" s="23"/>
    </row>
  </sheetData>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Q234"/>
  <sheetViews>
    <sheetView tabSelected="1" view="pageLayout" zoomScaleNormal="120" zoomScaleSheetLayoutView="100" workbookViewId="0">
      <selection activeCell="B7" sqref="B7"/>
    </sheetView>
  </sheetViews>
  <sheetFormatPr defaultRowHeight="12.75"/>
  <cols>
    <col min="1" max="1" width="3.5703125" style="25" customWidth="1"/>
    <col min="2" max="2" width="49.140625" style="25" customWidth="1"/>
    <col min="3" max="3" width="8.28515625" style="25" customWidth="1"/>
    <col min="4" max="4" width="3.42578125" style="25" customWidth="1"/>
    <col min="5" max="5" width="16.28515625" style="25" customWidth="1"/>
    <col min="6" max="6" width="14.5703125" style="25" customWidth="1"/>
    <col min="7" max="7" width="2.42578125" style="25" customWidth="1"/>
    <col min="8" max="8" width="9.140625" style="25"/>
    <col min="9" max="17" width="9.140625" style="353"/>
    <col min="18" max="256" width="9.140625" style="25"/>
    <col min="257" max="257" width="3.5703125" style="25" customWidth="1"/>
    <col min="258" max="258" width="49.140625" style="25" customWidth="1"/>
    <col min="259" max="259" width="8.28515625" style="25" customWidth="1"/>
    <col min="260" max="260" width="3.42578125" style="25" customWidth="1"/>
    <col min="261" max="261" width="16.28515625" style="25" customWidth="1"/>
    <col min="262" max="262" width="14.5703125" style="25" customWidth="1"/>
    <col min="263" max="263" width="2.42578125" style="25" customWidth="1"/>
    <col min="264" max="512" width="9.140625" style="25"/>
    <col min="513" max="513" width="3.5703125" style="25" customWidth="1"/>
    <col min="514" max="514" width="49.140625" style="25" customWidth="1"/>
    <col min="515" max="515" width="8.28515625" style="25" customWidth="1"/>
    <col min="516" max="516" width="3.42578125" style="25" customWidth="1"/>
    <col min="517" max="517" width="16.28515625" style="25" customWidth="1"/>
    <col min="518" max="518" width="14.5703125" style="25" customWidth="1"/>
    <col min="519" max="519" width="2.42578125" style="25" customWidth="1"/>
    <col min="520" max="768" width="9.140625" style="25"/>
    <col min="769" max="769" width="3.5703125" style="25" customWidth="1"/>
    <col min="770" max="770" width="49.140625" style="25" customWidth="1"/>
    <col min="771" max="771" width="8.28515625" style="25" customWidth="1"/>
    <col min="772" max="772" width="3.42578125" style="25" customWidth="1"/>
    <col min="773" max="773" width="16.28515625" style="25" customWidth="1"/>
    <col min="774" max="774" width="14.5703125" style="25" customWidth="1"/>
    <col min="775" max="775" width="2.42578125" style="25" customWidth="1"/>
    <col min="776" max="1024" width="9.140625" style="25"/>
    <col min="1025" max="1025" width="3.5703125" style="25" customWidth="1"/>
    <col min="1026" max="1026" width="49.140625" style="25" customWidth="1"/>
    <col min="1027" max="1027" width="8.28515625" style="25" customWidth="1"/>
    <col min="1028" max="1028" width="3.42578125" style="25" customWidth="1"/>
    <col min="1029" max="1029" width="16.28515625" style="25" customWidth="1"/>
    <col min="1030" max="1030" width="14.5703125" style="25" customWidth="1"/>
    <col min="1031" max="1031" width="2.42578125" style="25" customWidth="1"/>
    <col min="1032" max="1280" width="9.140625" style="25"/>
    <col min="1281" max="1281" width="3.5703125" style="25" customWidth="1"/>
    <col min="1282" max="1282" width="49.140625" style="25" customWidth="1"/>
    <col min="1283" max="1283" width="8.28515625" style="25" customWidth="1"/>
    <col min="1284" max="1284" width="3.42578125" style="25" customWidth="1"/>
    <col min="1285" max="1285" width="16.28515625" style="25" customWidth="1"/>
    <col min="1286" max="1286" width="14.5703125" style="25" customWidth="1"/>
    <col min="1287" max="1287" width="2.42578125" style="25" customWidth="1"/>
    <col min="1288" max="1536" width="9.140625" style="25"/>
    <col min="1537" max="1537" width="3.5703125" style="25" customWidth="1"/>
    <col min="1538" max="1538" width="49.140625" style="25" customWidth="1"/>
    <col min="1539" max="1539" width="8.28515625" style="25" customWidth="1"/>
    <col min="1540" max="1540" width="3.42578125" style="25" customWidth="1"/>
    <col min="1541" max="1541" width="16.28515625" style="25" customWidth="1"/>
    <col min="1542" max="1542" width="14.5703125" style="25" customWidth="1"/>
    <col min="1543" max="1543" width="2.42578125" style="25" customWidth="1"/>
    <col min="1544" max="1792" width="9.140625" style="25"/>
    <col min="1793" max="1793" width="3.5703125" style="25" customWidth="1"/>
    <col min="1794" max="1794" width="49.140625" style="25" customWidth="1"/>
    <col min="1795" max="1795" width="8.28515625" style="25" customWidth="1"/>
    <col min="1796" max="1796" width="3.42578125" style="25" customWidth="1"/>
    <col min="1797" max="1797" width="16.28515625" style="25" customWidth="1"/>
    <col min="1798" max="1798" width="14.5703125" style="25" customWidth="1"/>
    <col min="1799" max="1799" width="2.42578125" style="25" customWidth="1"/>
    <col min="1800" max="2048" width="9.140625" style="25"/>
    <col min="2049" max="2049" width="3.5703125" style="25" customWidth="1"/>
    <col min="2050" max="2050" width="49.140625" style="25" customWidth="1"/>
    <col min="2051" max="2051" width="8.28515625" style="25" customWidth="1"/>
    <col min="2052" max="2052" width="3.42578125" style="25" customWidth="1"/>
    <col min="2053" max="2053" width="16.28515625" style="25" customWidth="1"/>
    <col min="2054" max="2054" width="14.5703125" style="25" customWidth="1"/>
    <col min="2055" max="2055" width="2.42578125" style="25" customWidth="1"/>
    <col min="2056" max="2304" width="9.140625" style="25"/>
    <col min="2305" max="2305" width="3.5703125" style="25" customWidth="1"/>
    <col min="2306" max="2306" width="49.140625" style="25" customWidth="1"/>
    <col min="2307" max="2307" width="8.28515625" style="25" customWidth="1"/>
    <col min="2308" max="2308" width="3.42578125" style="25" customWidth="1"/>
    <col min="2309" max="2309" width="16.28515625" style="25" customWidth="1"/>
    <col min="2310" max="2310" width="14.5703125" style="25" customWidth="1"/>
    <col min="2311" max="2311" width="2.42578125" style="25" customWidth="1"/>
    <col min="2312" max="2560" width="9.140625" style="25"/>
    <col min="2561" max="2561" width="3.5703125" style="25" customWidth="1"/>
    <col min="2562" max="2562" width="49.140625" style="25" customWidth="1"/>
    <col min="2563" max="2563" width="8.28515625" style="25" customWidth="1"/>
    <col min="2564" max="2564" width="3.42578125" style="25" customWidth="1"/>
    <col min="2565" max="2565" width="16.28515625" style="25" customWidth="1"/>
    <col min="2566" max="2566" width="14.5703125" style="25" customWidth="1"/>
    <col min="2567" max="2567" width="2.42578125" style="25" customWidth="1"/>
    <col min="2568" max="2816" width="9.140625" style="25"/>
    <col min="2817" max="2817" width="3.5703125" style="25" customWidth="1"/>
    <col min="2818" max="2818" width="49.140625" style="25" customWidth="1"/>
    <col min="2819" max="2819" width="8.28515625" style="25" customWidth="1"/>
    <col min="2820" max="2820" width="3.42578125" style="25" customWidth="1"/>
    <col min="2821" max="2821" width="16.28515625" style="25" customWidth="1"/>
    <col min="2822" max="2822" width="14.5703125" style="25" customWidth="1"/>
    <col min="2823" max="2823" width="2.42578125" style="25" customWidth="1"/>
    <col min="2824" max="3072" width="9.140625" style="25"/>
    <col min="3073" max="3073" width="3.5703125" style="25" customWidth="1"/>
    <col min="3074" max="3074" width="49.140625" style="25" customWidth="1"/>
    <col min="3075" max="3075" width="8.28515625" style="25" customWidth="1"/>
    <col min="3076" max="3076" width="3.42578125" style="25" customWidth="1"/>
    <col min="3077" max="3077" width="16.28515625" style="25" customWidth="1"/>
    <col min="3078" max="3078" width="14.5703125" style="25" customWidth="1"/>
    <col min="3079" max="3079" width="2.42578125" style="25" customWidth="1"/>
    <col min="3080" max="3328" width="9.140625" style="25"/>
    <col min="3329" max="3329" width="3.5703125" style="25" customWidth="1"/>
    <col min="3330" max="3330" width="49.140625" style="25" customWidth="1"/>
    <col min="3331" max="3331" width="8.28515625" style="25" customWidth="1"/>
    <col min="3332" max="3332" width="3.42578125" style="25" customWidth="1"/>
    <col min="3333" max="3333" width="16.28515625" style="25" customWidth="1"/>
    <col min="3334" max="3334" width="14.5703125" style="25" customWidth="1"/>
    <col min="3335" max="3335" width="2.42578125" style="25" customWidth="1"/>
    <col min="3336" max="3584" width="9.140625" style="25"/>
    <col min="3585" max="3585" width="3.5703125" style="25" customWidth="1"/>
    <col min="3586" max="3586" width="49.140625" style="25" customWidth="1"/>
    <col min="3587" max="3587" width="8.28515625" style="25" customWidth="1"/>
    <col min="3588" max="3588" width="3.42578125" style="25" customWidth="1"/>
    <col min="3589" max="3589" width="16.28515625" style="25" customWidth="1"/>
    <col min="3590" max="3590" width="14.5703125" style="25" customWidth="1"/>
    <col min="3591" max="3591" width="2.42578125" style="25" customWidth="1"/>
    <col min="3592" max="3840" width="9.140625" style="25"/>
    <col min="3841" max="3841" width="3.5703125" style="25" customWidth="1"/>
    <col min="3842" max="3842" width="49.140625" style="25" customWidth="1"/>
    <col min="3843" max="3843" width="8.28515625" style="25" customWidth="1"/>
    <col min="3844" max="3844" width="3.42578125" style="25" customWidth="1"/>
    <col min="3845" max="3845" width="16.28515625" style="25" customWidth="1"/>
    <col min="3846" max="3846" width="14.5703125" style="25" customWidth="1"/>
    <col min="3847" max="3847" width="2.42578125" style="25" customWidth="1"/>
    <col min="3848" max="4096" width="9.140625" style="25"/>
    <col min="4097" max="4097" width="3.5703125" style="25" customWidth="1"/>
    <col min="4098" max="4098" width="49.140625" style="25" customWidth="1"/>
    <col min="4099" max="4099" width="8.28515625" style="25" customWidth="1"/>
    <col min="4100" max="4100" width="3.42578125" style="25" customWidth="1"/>
    <col min="4101" max="4101" width="16.28515625" style="25" customWidth="1"/>
    <col min="4102" max="4102" width="14.5703125" style="25" customWidth="1"/>
    <col min="4103" max="4103" width="2.42578125" style="25" customWidth="1"/>
    <col min="4104" max="4352" width="9.140625" style="25"/>
    <col min="4353" max="4353" width="3.5703125" style="25" customWidth="1"/>
    <col min="4354" max="4354" width="49.140625" style="25" customWidth="1"/>
    <col min="4355" max="4355" width="8.28515625" style="25" customWidth="1"/>
    <col min="4356" max="4356" width="3.42578125" style="25" customWidth="1"/>
    <col min="4357" max="4357" width="16.28515625" style="25" customWidth="1"/>
    <col min="4358" max="4358" width="14.5703125" style="25" customWidth="1"/>
    <col min="4359" max="4359" width="2.42578125" style="25" customWidth="1"/>
    <col min="4360" max="4608" width="9.140625" style="25"/>
    <col min="4609" max="4609" width="3.5703125" style="25" customWidth="1"/>
    <col min="4610" max="4610" width="49.140625" style="25" customWidth="1"/>
    <col min="4611" max="4611" width="8.28515625" style="25" customWidth="1"/>
    <col min="4612" max="4612" width="3.42578125" style="25" customWidth="1"/>
    <col min="4613" max="4613" width="16.28515625" style="25" customWidth="1"/>
    <col min="4614" max="4614" width="14.5703125" style="25" customWidth="1"/>
    <col min="4615" max="4615" width="2.42578125" style="25" customWidth="1"/>
    <col min="4616" max="4864" width="9.140625" style="25"/>
    <col min="4865" max="4865" width="3.5703125" style="25" customWidth="1"/>
    <col min="4866" max="4866" width="49.140625" style="25" customWidth="1"/>
    <col min="4867" max="4867" width="8.28515625" style="25" customWidth="1"/>
    <col min="4868" max="4868" width="3.42578125" style="25" customWidth="1"/>
    <col min="4869" max="4869" width="16.28515625" style="25" customWidth="1"/>
    <col min="4870" max="4870" width="14.5703125" style="25" customWidth="1"/>
    <col min="4871" max="4871" width="2.42578125" style="25" customWidth="1"/>
    <col min="4872" max="5120" width="9.140625" style="25"/>
    <col min="5121" max="5121" width="3.5703125" style="25" customWidth="1"/>
    <col min="5122" max="5122" width="49.140625" style="25" customWidth="1"/>
    <col min="5123" max="5123" width="8.28515625" style="25" customWidth="1"/>
    <col min="5124" max="5124" width="3.42578125" style="25" customWidth="1"/>
    <col min="5125" max="5125" width="16.28515625" style="25" customWidth="1"/>
    <col min="5126" max="5126" width="14.5703125" style="25" customWidth="1"/>
    <col min="5127" max="5127" width="2.42578125" style="25" customWidth="1"/>
    <col min="5128" max="5376" width="9.140625" style="25"/>
    <col min="5377" max="5377" width="3.5703125" style="25" customWidth="1"/>
    <col min="5378" max="5378" width="49.140625" style="25" customWidth="1"/>
    <col min="5379" max="5379" width="8.28515625" style="25" customWidth="1"/>
    <col min="5380" max="5380" width="3.42578125" style="25" customWidth="1"/>
    <col min="5381" max="5381" width="16.28515625" style="25" customWidth="1"/>
    <col min="5382" max="5382" width="14.5703125" style="25" customWidth="1"/>
    <col min="5383" max="5383" width="2.42578125" style="25" customWidth="1"/>
    <col min="5384" max="5632" width="9.140625" style="25"/>
    <col min="5633" max="5633" width="3.5703125" style="25" customWidth="1"/>
    <col min="5634" max="5634" width="49.140625" style="25" customWidth="1"/>
    <col min="5635" max="5635" width="8.28515625" style="25" customWidth="1"/>
    <col min="5636" max="5636" width="3.42578125" style="25" customWidth="1"/>
    <col min="5637" max="5637" width="16.28515625" style="25" customWidth="1"/>
    <col min="5638" max="5638" width="14.5703125" style="25" customWidth="1"/>
    <col min="5639" max="5639" width="2.42578125" style="25" customWidth="1"/>
    <col min="5640" max="5888" width="9.140625" style="25"/>
    <col min="5889" max="5889" width="3.5703125" style="25" customWidth="1"/>
    <col min="5890" max="5890" width="49.140625" style="25" customWidth="1"/>
    <col min="5891" max="5891" width="8.28515625" style="25" customWidth="1"/>
    <col min="5892" max="5892" width="3.42578125" style="25" customWidth="1"/>
    <col min="5893" max="5893" width="16.28515625" style="25" customWidth="1"/>
    <col min="5894" max="5894" width="14.5703125" style="25" customWidth="1"/>
    <col min="5895" max="5895" width="2.42578125" style="25" customWidth="1"/>
    <col min="5896" max="6144" width="9.140625" style="25"/>
    <col min="6145" max="6145" width="3.5703125" style="25" customWidth="1"/>
    <col min="6146" max="6146" width="49.140625" style="25" customWidth="1"/>
    <col min="6147" max="6147" width="8.28515625" style="25" customWidth="1"/>
    <col min="6148" max="6148" width="3.42578125" style="25" customWidth="1"/>
    <col min="6149" max="6149" width="16.28515625" style="25" customWidth="1"/>
    <col min="6150" max="6150" width="14.5703125" style="25" customWidth="1"/>
    <col min="6151" max="6151" width="2.42578125" style="25" customWidth="1"/>
    <col min="6152" max="6400" width="9.140625" style="25"/>
    <col min="6401" max="6401" width="3.5703125" style="25" customWidth="1"/>
    <col min="6402" max="6402" width="49.140625" style="25" customWidth="1"/>
    <col min="6403" max="6403" width="8.28515625" style="25" customWidth="1"/>
    <col min="6404" max="6404" width="3.42578125" style="25" customWidth="1"/>
    <col min="6405" max="6405" width="16.28515625" style="25" customWidth="1"/>
    <col min="6406" max="6406" width="14.5703125" style="25" customWidth="1"/>
    <col min="6407" max="6407" width="2.42578125" style="25" customWidth="1"/>
    <col min="6408" max="6656" width="9.140625" style="25"/>
    <col min="6657" max="6657" width="3.5703125" style="25" customWidth="1"/>
    <col min="6658" max="6658" width="49.140625" style="25" customWidth="1"/>
    <col min="6659" max="6659" width="8.28515625" style="25" customWidth="1"/>
    <col min="6660" max="6660" width="3.42578125" style="25" customWidth="1"/>
    <col min="6661" max="6661" width="16.28515625" style="25" customWidth="1"/>
    <col min="6662" max="6662" width="14.5703125" style="25" customWidth="1"/>
    <col min="6663" max="6663" width="2.42578125" style="25" customWidth="1"/>
    <col min="6664" max="6912" width="9.140625" style="25"/>
    <col min="6913" max="6913" width="3.5703125" style="25" customWidth="1"/>
    <col min="6914" max="6914" width="49.140625" style="25" customWidth="1"/>
    <col min="6915" max="6915" width="8.28515625" style="25" customWidth="1"/>
    <col min="6916" max="6916" width="3.42578125" style="25" customWidth="1"/>
    <col min="6917" max="6917" width="16.28515625" style="25" customWidth="1"/>
    <col min="6918" max="6918" width="14.5703125" style="25" customWidth="1"/>
    <col min="6919" max="6919" width="2.42578125" style="25" customWidth="1"/>
    <col min="6920" max="7168" width="9.140625" style="25"/>
    <col min="7169" max="7169" width="3.5703125" style="25" customWidth="1"/>
    <col min="7170" max="7170" width="49.140625" style="25" customWidth="1"/>
    <col min="7171" max="7171" width="8.28515625" style="25" customWidth="1"/>
    <col min="7172" max="7172" width="3.42578125" style="25" customWidth="1"/>
    <col min="7173" max="7173" width="16.28515625" style="25" customWidth="1"/>
    <col min="7174" max="7174" width="14.5703125" style="25" customWidth="1"/>
    <col min="7175" max="7175" width="2.42578125" style="25" customWidth="1"/>
    <col min="7176" max="7424" width="9.140625" style="25"/>
    <col min="7425" max="7425" width="3.5703125" style="25" customWidth="1"/>
    <col min="7426" max="7426" width="49.140625" style="25" customWidth="1"/>
    <col min="7427" max="7427" width="8.28515625" style="25" customWidth="1"/>
    <col min="7428" max="7428" width="3.42578125" style="25" customWidth="1"/>
    <col min="7429" max="7429" width="16.28515625" style="25" customWidth="1"/>
    <col min="7430" max="7430" width="14.5703125" style="25" customWidth="1"/>
    <col min="7431" max="7431" width="2.42578125" style="25" customWidth="1"/>
    <col min="7432" max="7680" width="9.140625" style="25"/>
    <col min="7681" max="7681" width="3.5703125" style="25" customWidth="1"/>
    <col min="7682" max="7682" width="49.140625" style="25" customWidth="1"/>
    <col min="7683" max="7683" width="8.28515625" style="25" customWidth="1"/>
    <col min="7684" max="7684" width="3.42578125" style="25" customWidth="1"/>
    <col min="7685" max="7685" width="16.28515625" style="25" customWidth="1"/>
    <col min="7686" max="7686" width="14.5703125" style="25" customWidth="1"/>
    <col min="7687" max="7687" width="2.42578125" style="25" customWidth="1"/>
    <col min="7688" max="7936" width="9.140625" style="25"/>
    <col min="7937" max="7937" width="3.5703125" style="25" customWidth="1"/>
    <col min="7938" max="7938" width="49.140625" style="25" customWidth="1"/>
    <col min="7939" max="7939" width="8.28515625" style="25" customWidth="1"/>
    <col min="7940" max="7940" width="3.42578125" style="25" customWidth="1"/>
    <col min="7941" max="7941" width="16.28515625" style="25" customWidth="1"/>
    <col min="7942" max="7942" width="14.5703125" style="25" customWidth="1"/>
    <col min="7943" max="7943" width="2.42578125" style="25" customWidth="1"/>
    <col min="7944" max="8192" width="9.140625" style="25"/>
    <col min="8193" max="8193" width="3.5703125" style="25" customWidth="1"/>
    <col min="8194" max="8194" width="49.140625" style="25" customWidth="1"/>
    <col min="8195" max="8195" width="8.28515625" style="25" customWidth="1"/>
    <col min="8196" max="8196" width="3.42578125" style="25" customWidth="1"/>
    <col min="8197" max="8197" width="16.28515625" style="25" customWidth="1"/>
    <col min="8198" max="8198" width="14.5703125" style="25" customWidth="1"/>
    <col min="8199" max="8199" width="2.42578125" style="25" customWidth="1"/>
    <col min="8200" max="8448" width="9.140625" style="25"/>
    <col min="8449" max="8449" width="3.5703125" style="25" customWidth="1"/>
    <col min="8450" max="8450" width="49.140625" style="25" customWidth="1"/>
    <col min="8451" max="8451" width="8.28515625" style="25" customWidth="1"/>
    <col min="8452" max="8452" width="3.42578125" style="25" customWidth="1"/>
    <col min="8453" max="8453" width="16.28515625" style="25" customWidth="1"/>
    <col min="8454" max="8454" width="14.5703125" style="25" customWidth="1"/>
    <col min="8455" max="8455" width="2.42578125" style="25" customWidth="1"/>
    <col min="8456" max="8704" width="9.140625" style="25"/>
    <col min="8705" max="8705" width="3.5703125" style="25" customWidth="1"/>
    <col min="8706" max="8706" width="49.140625" style="25" customWidth="1"/>
    <col min="8707" max="8707" width="8.28515625" style="25" customWidth="1"/>
    <col min="8708" max="8708" width="3.42578125" style="25" customWidth="1"/>
    <col min="8709" max="8709" width="16.28515625" style="25" customWidth="1"/>
    <col min="8710" max="8710" width="14.5703125" style="25" customWidth="1"/>
    <col min="8711" max="8711" width="2.42578125" style="25" customWidth="1"/>
    <col min="8712" max="8960" width="9.140625" style="25"/>
    <col min="8961" max="8961" width="3.5703125" style="25" customWidth="1"/>
    <col min="8962" max="8962" width="49.140625" style="25" customWidth="1"/>
    <col min="8963" max="8963" width="8.28515625" style="25" customWidth="1"/>
    <col min="8964" max="8964" width="3.42578125" style="25" customWidth="1"/>
    <col min="8965" max="8965" width="16.28515625" style="25" customWidth="1"/>
    <col min="8966" max="8966" width="14.5703125" style="25" customWidth="1"/>
    <col min="8967" max="8967" width="2.42578125" style="25" customWidth="1"/>
    <col min="8968" max="9216" width="9.140625" style="25"/>
    <col min="9217" max="9217" width="3.5703125" style="25" customWidth="1"/>
    <col min="9218" max="9218" width="49.140625" style="25" customWidth="1"/>
    <col min="9219" max="9219" width="8.28515625" style="25" customWidth="1"/>
    <col min="9220" max="9220" width="3.42578125" style="25" customWidth="1"/>
    <col min="9221" max="9221" width="16.28515625" style="25" customWidth="1"/>
    <col min="9222" max="9222" width="14.5703125" style="25" customWidth="1"/>
    <col min="9223" max="9223" width="2.42578125" style="25" customWidth="1"/>
    <col min="9224" max="9472" width="9.140625" style="25"/>
    <col min="9473" max="9473" width="3.5703125" style="25" customWidth="1"/>
    <col min="9474" max="9474" width="49.140625" style="25" customWidth="1"/>
    <col min="9475" max="9475" width="8.28515625" style="25" customWidth="1"/>
    <col min="9476" max="9476" width="3.42578125" style="25" customWidth="1"/>
    <col min="9477" max="9477" width="16.28515625" style="25" customWidth="1"/>
    <col min="9478" max="9478" width="14.5703125" style="25" customWidth="1"/>
    <col min="9479" max="9479" width="2.42578125" style="25" customWidth="1"/>
    <col min="9480" max="9728" width="9.140625" style="25"/>
    <col min="9729" max="9729" width="3.5703125" style="25" customWidth="1"/>
    <col min="9730" max="9730" width="49.140625" style="25" customWidth="1"/>
    <col min="9731" max="9731" width="8.28515625" style="25" customWidth="1"/>
    <col min="9732" max="9732" width="3.42578125" style="25" customWidth="1"/>
    <col min="9733" max="9733" width="16.28515625" style="25" customWidth="1"/>
    <col min="9734" max="9734" width="14.5703125" style="25" customWidth="1"/>
    <col min="9735" max="9735" width="2.42578125" style="25" customWidth="1"/>
    <col min="9736" max="9984" width="9.140625" style="25"/>
    <col min="9985" max="9985" width="3.5703125" style="25" customWidth="1"/>
    <col min="9986" max="9986" width="49.140625" style="25" customWidth="1"/>
    <col min="9987" max="9987" width="8.28515625" style="25" customWidth="1"/>
    <col min="9988" max="9988" width="3.42578125" style="25" customWidth="1"/>
    <col min="9989" max="9989" width="16.28515625" style="25" customWidth="1"/>
    <col min="9990" max="9990" width="14.5703125" style="25" customWidth="1"/>
    <col min="9991" max="9991" width="2.42578125" style="25" customWidth="1"/>
    <col min="9992" max="10240" width="9.140625" style="25"/>
    <col min="10241" max="10241" width="3.5703125" style="25" customWidth="1"/>
    <col min="10242" max="10242" width="49.140625" style="25" customWidth="1"/>
    <col min="10243" max="10243" width="8.28515625" style="25" customWidth="1"/>
    <col min="10244" max="10244" width="3.42578125" style="25" customWidth="1"/>
    <col min="10245" max="10245" width="16.28515625" style="25" customWidth="1"/>
    <col min="10246" max="10246" width="14.5703125" style="25" customWidth="1"/>
    <col min="10247" max="10247" width="2.42578125" style="25" customWidth="1"/>
    <col min="10248" max="10496" width="9.140625" style="25"/>
    <col min="10497" max="10497" width="3.5703125" style="25" customWidth="1"/>
    <col min="10498" max="10498" width="49.140625" style="25" customWidth="1"/>
    <col min="10499" max="10499" width="8.28515625" style="25" customWidth="1"/>
    <col min="10500" max="10500" width="3.42578125" style="25" customWidth="1"/>
    <col min="10501" max="10501" width="16.28515625" style="25" customWidth="1"/>
    <col min="10502" max="10502" width="14.5703125" style="25" customWidth="1"/>
    <col min="10503" max="10503" width="2.42578125" style="25" customWidth="1"/>
    <col min="10504" max="10752" width="9.140625" style="25"/>
    <col min="10753" max="10753" width="3.5703125" style="25" customWidth="1"/>
    <col min="10754" max="10754" width="49.140625" style="25" customWidth="1"/>
    <col min="10755" max="10755" width="8.28515625" style="25" customWidth="1"/>
    <col min="10756" max="10756" width="3.42578125" style="25" customWidth="1"/>
    <col min="10757" max="10757" width="16.28515625" style="25" customWidth="1"/>
    <col min="10758" max="10758" width="14.5703125" style="25" customWidth="1"/>
    <col min="10759" max="10759" width="2.42578125" style="25" customWidth="1"/>
    <col min="10760" max="11008" width="9.140625" style="25"/>
    <col min="11009" max="11009" width="3.5703125" style="25" customWidth="1"/>
    <col min="11010" max="11010" width="49.140625" style="25" customWidth="1"/>
    <col min="11011" max="11011" width="8.28515625" style="25" customWidth="1"/>
    <col min="11012" max="11012" width="3.42578125" style="25" customWidth="1"/>
    <col min="11013" max="11013" width="16.28515625" style="25" customWidth="1"/>
    <col min="11014" max="11014" width="14.5703125" style="25" customWidth="1"/>
    <col min="11015" max="11015" width="2.42578125" style="25" customWidth="1"/>
    <col min="11016" max="11264" width="9.140625" style="25"/>
    <col min="11265" max="11265" width="3.5703125" style="25" customWidth="1"/>
    <col min="11266" max="11266" width="49.140625" style="25" customWidth="1"/>
    <col min="11267" max="11267" width="8.28515625" style="25" customWidth="1"/>
    <col min="11268" max="11268" width="3.42578125" style="25" customWidth="1"/>
    <col min="11269" max="11269" width="16.28515625" style="25" customWidth="1"/>
    <col min="11270" max="11270" width="14.5703125" style="25" customWidth="1"/>
    <col min="11271" max="11271" width="2.42578125" style="25" customWidth="1"/>
    <col min="11272" max="11520" width="9.140625" style="25"/>
    <col min="11521" max="11521" width="3.5703125" style="25" customWidth="1"/>
    <col min="11522" max="11522" width="49.140625" style="25" customWidth="1"/>
    <col min="11523" max="11523" width="8.28515625" style="25" customWidth="1"/>
    <col min="11524" max="11524" width="3.42578125" style="25" customWidth="1"/>
    <col min="11525" max="11525" width="16.28515625" style="25" customWidth="1"/>
    <col min="11526" max="11526" width="14.5703125" style="25" customWidth="1"/>
    <col min="11527" max="11527" width="2.42578125" style="25" customWidth="1"/>
    <col min="11528" max="11776" width="9.140625" style="25"/>
    <col min="11777" max="11777" width="3.5703125" style="25" customWidth="1"/>
    <col min="11778" max="11778" width="49.140625" style="25" customWidth="1"/>
    <col min="11779" max="11779" width="8.28515625" style="25" customWidth="1"/>
    <col min="11780" max="11780" width="3.42578125" style="25" customWidth="1"/>
    <col min="11781" max="11781" width="16.28515625" style="25" customWidth="1"/>
    <col min="11782" max="11782" width="14.5703125" style="25" customWidth="1"/>
    <col min="11783" max="11783" width="2.42578125" style="25" customWidth="1"/>
    <col min="11784" max="12032" width="9.140625" style="25"/>
    <col min="12033" max="12033" width="3.5703125" style="25" customWidth="1"/>
    <col min="12034" max="12034" width="49.140625" style="25" customWidth="1"/>
    <col min="12035" max="12035" width="8.28515625" style="25" customWidth="1"/>
    <col min="12036" max="12036" width="3.42578125" style="25" customWidth="1"/>
    <col min="12037" max="12037" width="16.28515625" style="25" customWidth="1"/>
    <col min="12038" max="12038" width="14.5703125" style="25" customWidth="1"/>
    <col min="12039" max="12039" width="2.42578125" style="25" customWidth="1"/>
    <col min="12040" max="12288" width="9.140625" style="25"/>
    <col min="12289" max="12289" width="3.5703125" style="25" customWidth="1"/>
    <col min="12290" max="12290" width="49.140625" style="25" customWidth="1"/>
    <col min="12291" max="12291" width="8.28515625" style="25" customWidth="1"/>
    <col min="12292" max="12292" width="3.42578125" style="25" customWidth="1"/>
    <col min="12293" max="12293" width="16.28515625" style="25" customWidth="1"/>
    <col min="12294" max="12294" width="14.5703125" style="25" customWidth="1"/>
    <col min="12295" max="12295" width="2.42578125" style="25" customWidth="1"/>
    <col min="12296" max="12544" width="9.140625" style="25"/>
    <col min="12545" max="12545" width="3.5703125" style="25" customWidth="1"/>
    <col min="12546" max="12546" width="49.140625" style="25" customWidth="1"/>
    <col min="12547" max="12547" width="8.28515625" style="25" customWidth="1"/>
    <col min="12548" max="12548" width="3.42578125" style="25" customWidth="1"/>
    <col min="12549" max="12549" width="16.28515625" style="25" customWidth="1"/>
    <col min="12550" max="12550" width="14.5703125" style="25" customWidth="1"/>
    <col min="12551" max="12551" width="2.42578125" style="25" customWidth="1"/>
    <col min="12552" max="12800" width="9.140625" style="25"/>
    <col min="12801" max="12801" width="3.5703125" style="25" customWidth="1"/>
    <col min="12802" max="12802" width="49.140625" style="25" customWidth="1"/>
    <col min="12803" max="12803" width="8.28515625" style="25" customWidth="1"/>
    <col min="12804" max="12804" width="3.42578125" style="25" customWidth="1"/>
    <col min="12805" max="12805" width="16.28515625" style="25" customWidth="1"/>
    <col min="12806" max="12806" width="14.5703125" style="25" customWidth="1"/>
    <col min="12807" max="12807" width="2.42578125" style="25" customWidth="1"/>
    <col min="12808" max="13056" width="9.140625" style="25"/>
    <col min="13057" max="13057" width="3.5703125" style="25" customWidth="1"/>
    <col min="13058" max="13058" width="49.140625" style="25" customWidth="1"/>
    <col min="13059" max="13059" width="8.28515625" style="25" customWidth="1"/>
    <col min="13060" max="13060" width="3.42578125" style="25" customWidth="1"/>
    <col min="13061" max="13061" width="16.28515625" style="25" customWidth="1"/>
    <col min="13062" max="13062" width="14.5703125" style="25" customWidth="1"/>
    <col min="13063" max="13063" width="2.42578125" style="25" customWidth="1"/>
    <col min="13064" max="13312" width="9.140625" style="25"/>
    <col min="13313" max="13313" width="3.5703125" style="25" customWidth="1"/>
    <col min="13314" max="13314" width="49.140625" style="25" customWidth="1"/>
    <col min="13315" max="13315" width="8.28515625" style="25" customWidth="1"/>
    <col min="13316" max="13316" width="3.42578125" style="25" customWidth="1"/>
    <col min="13317" max="13317" width="16.28515625" style="25" customWidth="1"/>
    <col min="13318" max="13318" width="14.5703125" style="25" customWidth="1"/>
    <col min="13319" max="13319" width="2.42578125" style="25" customWidth="1"/>
    <col min="13320" max="13568" width="9.140625" style="25"/>
    <col min="13569" max="13569" width="3.5703125" style="25" customWidth="1"/>
    <col min="13570" max="13570" width="49.140625" style="25" customWidth="1"/>
    <col min="13571" max="13571" width="8.28515625" style="25" customWidth="1"/>
    <col min="13572" max="13572" width="3.42578125" style="25" customWidth="1"/>
    <col min="13573" max="13573" width="16.28515625" style="25" customWidth="1"/>
    <col min="13574" max="13574" width="14.5703125" style="25" customWidth="1"/>
    <col min="13575" max="13575" width="2.42578125" style="25" customWidth="1"/>
    <col min="13576" max="13824" width="9.140625" style="25"/>
    <col min="13825" max="13825" width="3.5703125" style="25" customWidth="1"/>
    <col min="13826" max="13826" width="49.140625" style="25" customWidth="1"/>
    <col min="13827" max="13827" width="8.28515625" style="25" customWidth="1"/>
    <col min="13828" max="13828" width="3.42578125" style="25" customWidth="1"/>
    <col min="13829" max="13829" width="16.28515625" style="25" customWidth="1"/>
    <col min="13830" max="13830" width="14.5703125" style="25" customWidth="1"/>
    <col min="13831" max="13831" width="2.42578125" style="25" customWidth="1"/>
    <col min="13832" max="14080" width="9.140625" style="25"/>
    <col min="14081" max="14081" width="3.5703125" style="25" customWidth="1"/>
    <col min="14082" max="14082" width="49.140625" style="25" customWidth="1"/>
    <col min="14083" max="14083" width="8.28515625" style="25" customWidth="1"/>
    <col min="14084" max="14084" width="3.42578125" style="25" customWidth="1"/>
    <col min="14085" max="14085" width="16.28515625" style="25" customWidth="1"/>
    <col min="14086" max="14086" width="14.5703125" style="25" customWidth="1"/>
    <col min="14087" max="14087" width="2.42578125" style="25" customWidth="1"/>
    <col min="14088" max="14336" width="9.140625" style="25"/>
    <col min="14337" max="14337" width="3.5703125" style="25" customWidth="1"/>
    <col min="14338" max="14338" width="49.140625" style="25" customWidth="1"/>
    <col min="14339" max="14339" width="8.28515625" style="25" customWidth="1"/>
    <col min="14340" max="14340" width="3.42578125" style="25" customWidth="1"/>
    <col min="14341" max="14341" width="16.28515625" style="25" customWidth="1"/>
    <col min="14342" max="14342" width="14.5703125" style="25" customWidth="1"/>
    <col min="14343" max="14343" width="2.42578125" style="25" customWidth="1"/>
    <col min="14344" max="14592" width="9.140625" style="25"/>
    <col min="14593" max="14593" width="3.5703125" style="25" customWidth="1"/>
    <col min="14594" max="14594" width="49.140625" style="25" customWidth="1"/>
    <col min="14595" max="14595" width="8.28515625" style="25" customWidth="1"/>
    <col min="14596" max="14596" width="3.42578125" style="25" customWidth="1"/>
    <col min="14597" max="14597" width="16.28515625" style="25" customWidth="1"/>
    <col min="14598" max="14598" width="14.5703125" style="25" customWidth="1"/>
    <col min="14599" max="14599" width="2.42578125" style="25" customWidth="1"/>
    <col min="14600" max="14848" width="9.140625" style="25"/>
    <col min="14849" max="14849" width="3.5703125" style="25" customWidth="1"/>
    <col min="14850" max="14850" width="49.140625" style="25" customWidth="1"/>
    <col min="14851" max="14851" width="8.28515625" style="25" customWidth="1"/>
    <col min="14852" max="14852" width="3.42578125" style="25" customWidth="1"/>
    <col min="14853" max="14853" width="16.28515625" style="25" customWidth="1"/>
    <col min="14854" max="14854" width="14.5703125" style="25" customWidth="1"/>
    <col min="14855" max="14855" width="2.42578125" style="25" customWidth="1"/>
    <col min="14856" max="15104" width="9.140625" style="25"/>
    <col min="15105" max="15105" width="3.5703125" style="25" customWidth="1"/>
    <col min="15106" max="15106" width="49.140625" style="25" customWidth="1"/>
    <col min="15107" max="15107" width="8.28515625" style="25" customWidth="1"/>
    <col min="15108" max="15108" width="3.42578125" style="25" customWidth="1"/>
    <col min="15109" max="15109" width="16.28515625" style="25" customWidth="1"/>
    <col min="15110" max="15110" width="14.5703125" style="25" customWidth="1"/>
    <col min="15111" max="15111" width="2.42578125" style="25" customWidth="1"/>
    <col min="15112" max="15360" width="9.140625" style="25"/>
    <col min="15361" max="15361" width="3.5703125" style="25" customWidth="1"/>
    <col min="15362" max="15362" width="49.140625" style="25" customWidth="1"/>
    <col min="15363" max="15363" width="8.28515625" style="25" customWidth="1"/>
    <col min="15364" max="15364" width="3.42578125" style="25" customWidth="1"/>
    <col min="15365" max="15365" width="16.28515625" style="25" customWidth="1"/>
    <col min="15366" max="15366" width="14.5703125" style="25" customWidth="1"/>
    <col min="15367" max="15367" width="2.42578125" style="25" customWidth="1"/>
    <col min="15368" max="15616" width="9.140625" style="25"/>
    <col min="15617" max="15617" width="3.5703125" style="25" customWidth="1"/>
    <col min="15618" max="15618" width="49.140625" style="25" customWidth="1"/>
    <col min="15619" max="15619" width="8.28515625" style="25" customWidth="1"/>
    <col min="15620" max="15620" width="3.42578125" style="25" customWidth="1"/>
    <col min="15621" max="15621" width="16.28515625" style="25" customWidth="1"/>
    <col min="15622" max="15622" width="14.5703125" style="25" customWidth="1"/>
    <col min="15623" max="15623" width="2.42578125" style="25" customWidth="1"/>
    <col min="15624" max="15872" width="9.140625" style="25"/>
    <col min="15873" max="15873" width="3.5703125" style="25" customWidth="1"/>
    <col min="15874" max="15874" width="49.140625" style="25" customWidth="1"/>
    <col min="15875" max="15875" width="8.28515625" style="25" customWidth="1"/>
    <col min="15876" max="15876" width="3.42578125" style="25" customWidth="1"/>
    <col min="15877" max="15877" width="16.28515625" style="25" customWidth="1"/>
    <col min="15878" max="15878" width="14.5703125" style="25" customWidth="1"/>
    <col min="15879" max="15879" width="2.42578125" style="25" customWidth="1"/>
    <col min="15880" max="16128" width="9.140625" style="25"/>
    <col min="16129" max="16129" width="3.5703125" style="25" customWidth="1"/>
    <col min="16130" max="16130" width="49.140625" style="25" customWidth="1"/>
    <col min="16131" max="16131" width="8.28515625" style="25" customWidth="1"/>
    <col min="16132" max="16132" width="3.42578125" style="25" customWidth="1"/>
    <col min="16133" max="16133" width="16.28515625" style="25" customWidth="1"/>
    <col min="16134" max="16134" width="14.5703125" style="25" customWidth="1"/>
    <col min="16135" max="16135" width="2.42578125" style="25" customWidth="1"/>
    <col min="16136" max="16384" width="9.140625" style="25"/>
  </cols>
  <sheetData>
    <row r="1" spans="1:17" s="314" customFormat="1">
      <c r="I1" s="315"/>
      <c r="J1" s="315"/>
      <c r="K1" s="315"/>
      <c r="L1" s="315"/>
      <c r="M1" s="315"/>
      <c r="N1" s="315"/>
      <c r="O1" s="315"/>
      <c r="P1" s="315"/>
      <c r="Q1" s="315"/>
    </row>
    <row r="2" spans="1:17" s="314" customFormat="1" ht="20.25">
      <c r="A2" s="316"/>
      <c r="B2" s="373" t="s">
        <v>631</v>
      </c>
      <c r="C2" s="373"/>
      <c r="D2" s="373"/>
      <c r="E2" s="373"/>
      <c r="I2" s="315"/>
      <c r="J2" s="315"/>
      <c r="K2" s="315"/>
      <c r="L2" s="315"/>
      <c r="M2" s="315"/>
      <c r="N2" s="315"/>
      <c r="O2" s="315"/>
      <c r="P2" s="315"/>
      <c r="Q2" s="315"/>
    </row>
    <row r="3" spans="1:17" s="314" customFormat="1" ht="15">
      <c r="A3" s="317"/>
      <c r="B3" s="374"/>
      <c r="C3" s="374"/>
      <c r="D3" s="374"/>
      <c r="E3" s="374"/>
      <c r="I3" s="315"/>
      <c r="J3" s="315"/>
      <c r="K3" s="315"/>
      <c r="L3" s="315"/>
      <c r="M3" s="315"/>
      <c r="N3" s="315"/>
      <c r="O3" s="315"/>
      <c r="P3" s="315"/>
      <c r="Q3" s="315"/>
    </row>
    <row r="4" spans="1:17" s="314" customFormat="1">
      <c r="I4" s="315"/>
      <c r="J4" s="315"/>
      <c r="K4" s="315"/>
      <c r="L4" s="315"/>
      <c r="M4" s="315"/>
      <c r="N4" s="315"/>
      <c r="O4" s="315"/>
      <c r="P4" s="315"/>
      <c r="Q4" s="315"/>
    </row>
    <row r="5" spans="1:17" s="314" customFormat="1">
      <c r="A5" s="355" t="s">
        <v>688</v>
      </c>
      <c r="B5" s="355"/>
      <c r="C5" s="356"/>
      <c r="D5" s="357"/>
      <c r="E5" s="357"/>
      <c r="F5" s="357" t="s">
        <v>632</v>
      </c>
      <c r="I5" s="315"/>
      <c r="J5" s="315"/>
      <c r="K5" s="315"/>
      <c r="L5" s="315"/>
      <c r="M5" s="315"/>
      <c r="N5" s="315"/>
      <c r="O5" s="315"/>
      <c r="P5" s="315"/>
      <c r="Q5" s="315"/>
    </row>
    <row r="6" spans="1:17" s="314" customFormat="1">
      <c r="A6" s="318"/>
      <c r="B6" s="318"/>
      <c r="C6" s="318"/>
      <c r="D6" s="318"/>
      <c r="E6" s="318"/>
      <c r="F6" s="318"/>
      <c r="I6" s="315"/>
      <c r="J6" s="315"/>
      <c r="K6" s="315"/>
      <c r="L6" s="315"/>
      <c r="M6" s="315"/>
      <c r="N6" s="315"/>
      <c r="O6" s="315"/>
      <c r="P6" s="315"/>
      <c r="Q6" s="315"/>
    </row>
    <row r="7" spans="1:17" s="314" customFormat="1">
      <c r="A7" s="318" t="s">
        <v>633</v>
      </c>
      <c r="B7" s="319" t="s">
        <v>689</v>
      </c>
      <c r="C7" s="318"/>
      <c r="D7" s="320"/>
      <c r="E7" s="321"/>
      <c r="F7" s="322">
        <f>+'NL DN100'!I21</f>
        <v>0</v>
      </c>
      <c r="I7" s="315"/>
      <c r="J7" s="315"/>
      <c r="K7" s="315"/>
      <c r="L7" s="315"/>
      <c r="M7" s="315"/>
      <c r="N7" s="315"/>
      <c r="O7" s="315"/>
      <c r="P7" s="315"/>
      <c r="Q7" s="315"/>
    </row>
    <row r="8" spans="1:17" s="314" customFormat="1">
      <c r="A8" s="318"/>
      <c r="B8" s="318"/>
      <c r="C8" s="318"/>
      <c r="D8" s="320"/>
      <c r="E8" s="320"/>
      <c r="F8" s="318"/>
      <c r="I8" s="315"/>
      <c r="J8" s="315"/>
      <c r="K8" s="315"/>
      <c r="L8" s="315"/>
      <c r="M8" s="315"/>
      <c r="N8" s="315"/>
      <c r="O8" s="315"/>
      <c r="P8" s="315"/>
      <c r="Q8" s="315"/>
    </row>
    <row r="9" spans="1:17" s="314" customFormat="1">
      <c r="A9" s="318" t="s">
        <v>634</v>
      </c>
      <c r="B9" s="319" t="s">
        <v>690</v>
      </c>
      <c r="C9" s="318"/>
      <c r="D9" s="320">
        <v>35</v>
      </c>
      <c r="E9" s="354" t="s">
        <v>135</v>
      </c>
      <c r="F9" s="322">
        <f>+'NL DN100'!I65</f>
        <v>0</v>
      </c>
      <c r="I9" s="315"/>
      <c r="J9" s="315"/>
      <c r="K9" s="315"/>
      <c r="L9" s="315"/>
      <c r="M9" s="315"/>
      <c r="N9" s="315"/>
      <c r="O9" s="315"/>
      <c r="P9" s="315"/>
      <c r="Q9" s="315"/>
    </row>
    <row r="10" spans="1:17" s="314" customFormat="1">
      <c r="A10" s="318"/>
      <c r="B10" s="318"/>
      <c r="C10" s="318"/>
      <c r="D10" s="320"/>
      <c r="E10" s="320"/>
      <c r="F10" s="318"/>
      <c r="I10" s="315"/>
      <c r="J10" s="315"/>
      <c r="K10" s="315"/>
      <c r="L10" s="315"/>
      <c r="M10" s="315"/>
      <c r="N10" s="315"/>
      <c r="O10" s="315"/>
      <c r="P10" s="315"/>
      <c r="Q10" s="315"/>
    </row>
    <row r="11" spans="1:17" s="314" customFormat="1">
      <c r="A11" s="318" t="s">
        <v>635</v>
      </c>
      <c r="B11" s="319" t="s">
        <v>691</v>
      </c>
      <c r="C11" s="318"/>
      <c r="D11" s="320"/>
      <c r="E11" s="321"/>
      <c r="F11" s="322">
        <f>+'NL DN100'!I61</f>
        <v>0</v>
      </c>
      <c r="I11" s="315"/>
      <c r="J11" s="315"/>
      <c r="K11" s="315"/>
      <c r="L11" s="315"/>
      <c r="M11" s="315"/>
      <c r="N11" s="315"/>
      <c r="O11" s="315"/>
      <c r="P11" s="315"/>
      <c r="Q11" s="315"/>
    </row>
    <row r="12" spans="1:17" s="314" customFormat="1">
      <c r="A12" s="318"/>
      <c r="B12" s="319"/>
      <c r="C12" s="318"/>
      <c r="D12" s="321"/>
      <c r="E12" s="321"/>
      <c r="F12" s="322"/>
      <c r="I12" s="315"/>
      <c r="J12" s="315"/>
      <c r="K12" s="315"/>
      <c r="L12" s="315"/>
      <c r="M12" s="315"/>
      <c r="N12" s="315"/>
      <c r="O12" s="315"/>
      <c r="P12" s="315"/>
      <c r="Q12" s="315"/>
    </row>
    <row r="13" spans="1:17" s="314" customFormat="1">
      <c r="A13" s="323" t="s">
        <v>238</v>
      </c>
      <c r="B13" s="324"/>
      <c r="C13" s="324"/>
      <c r="D13" s="321"/>
      <c r="E13" s="321"/>
      <c r="F13" s="325">
        <f>SUM(F7:F11)</f>
        <v>0</v>
      </c>
      <c r="I13" s="315"/>
      <c r="J13" s="315"/>
      <c r="K13" s="315"/>
      <c r="L13" s="315"/>
      <c r="M13" s="315"/>
      <c r="N13" s="315"/>
      <c r="O13" s="315"/>
      <c r="P13" s="315"/>
      <c r="Q13" s="315"/>
    </row>
    <row r="14" spans="1:17" s="314" customFormat="1">
      <c r="A14" s="318"/>
      <c r="B14" s="319"/>
      <c r="C14" s="318"/>
      <c r="D14" s="321"/>
      <c r="E14" s="321"/>
      <c r="F14" s="322"/>
      <c r="I14" s="315"/>
      <c r="J14" s="315"/>
      <c r="K14" s="315"/>
      <c r="L14" s="315"/>
      <c r="M14" s="315"/>
      <c r="N14" s="315"/>
      <c r="O14" s="315"/>
      <c r="P14" s="315"/>
      <c r="Q14" s="315"/>
    </row>
    <row r="15" spans="1:17" s="314" customFormat="1">
      <c r="A15" s="318"/>
      <c r="B15" s="319"/>
      <c r="C15" s="318"/>
      <c r="D15" s="321"/>
      <c r="E15" s="321"/>
      <c r="F15" s="322"/>
      <c r="I15" s="315"/>
      <c r="J15" s="315"/>
      <c r="K15" s="315"/>
      <c r="L15" s="315"/>
      <c r="M15" s="315"/>
      <c r="N15" s="315"/>
      <c r="O15" s="315"/>
      <c r="P15" s="315"/>
      <c r="Q15" s="315"/>
    </row>
    <row r="16" spans="1:17" s="314" customFormat="1">
      <c r="A16" s="358" t="s">
        <v>692</v>
      </c>
      <c r="B16" s="358"/>
      <c r="C16" s="359"/>
      <c r="D16" s="360"/>
      <c r="E16" s="360"/>
      <c r="F16" s="360" t="s">
        <v>632</v>
      </c>
      <c r="I16" s="315"/>
      <c r="J16" s="315"/>
      <c r="K16" s="315"/>
      <c r="L16" s="315"/>
      <c r="M16" s="315"/>
      <c r="N16" s="315"/>
      <c r="O16" s="315"/>
      <c r="P16" s="315"/>
      <c r="Q16" s="315"/>
    </row>
    <row r="17" spans="1:17" s="314" customFormat="1">
      <c r="A17" s="318"/>
      <c r="B17" s="319"/>
      <c r="C17" s="318"/>
      <c r="D17" s="321"/>
      <c r="E17" s="321"/>
      <c r="F17" s="322"/>
      <c r="I17" s="315"/>
      <c r="J17" s="315"/>
      <c r="K17" s="315"/>
      <c r="L17" s="315"/>
      <c r="M17" s="315"/>
      <c r="N17" s="315"/>
      <c r="O17" s="315"/>
      <c r="P17" s="315"/>
      <c r="Q17" s="315"/>
    </row>
    <row r="18" spans="1:17" s="314" customFormat="1">
      <c r="A18" s="347" t="s">
        <v>636</v>
      </c>
      <c r="B18" s="361" t="s">
        <v>693</v>
      </c>
      <c r="C18" s="347"/>
      <c r="D18" s="362"/>
      <c r="E18" s="363"/>
      <c r="F18" s="364">
        <f>+'Vzajemna V3'!G31</f>
        <v>0</v>
      </c>
      <c r="I18" s="315"/>
      <c r="J18" s="315"/>
      <c r="K18" s="315"/>
      <c r="L18" s="315"/>
      <c r="M18" s="315"/>
      <c r="N18" s="315"/>
      <c r="O18" s="315"/>
      <c r="P18" s="315"/>
      <c r="Q18" s="315"/>
    </row>
    <row r="19" spans="1:17" s="314" customFormat="1">
      <c r="A19" s="318"/>
      <c r="B19" s="319"/>
      <c r="C19" s="318"/>
      <c r="D19" s="320"/>
      <c r="E19" s="321"/>
      <c r="F19" s="322"/>
      <c r="I19" s="315"/>
      <c r="J19" s="315"/>
      <c r="K19" s="315"/>
      <c r="L19" s="315"/>
      <c r="M19" s="315"/>
      <c r="N19" s="315"/>
      <c r="O19" s="315"/>
      <c r="P19" s="315"/>
      <c r="Q19" s="315"/>
    </row>
    <row r="20" spans="1:17" s="341" customFormat="1">
      <c r="A20" s="324"/>
      <c r="B20" s="324"/>
      <c r="C20" s="324"/>
      <c r="D20" s="338"/>
      <c r="E20" s="339"/>
      <c r="F20" s="340"/>
      <c r="I20" s="342"/>
      <c r="J20" s="342"/>
      <c r="K20" s="342"/>
      <c r="L20" s="342"/>
      <c r="M20" s="342"/>
      <c r="N20" s="342"/>
      <c r="O20" s="342"/>
      <c r="P20" s="342"/>
      <c r="Q20" s="342"/>
    </row>
    <row r="21" spans="1:17" s="341" customFormat="1">
      <c r="A21" s="326" t="s">
        <v>694</v>
      </c>
      <c r="B21" s="327"/>
      <c r="C21" s="328"/>
      <c r="D21" s="327"/>
      <c r="E21" s="375">
        <f>+F18+F13</f>
        <v>0</v>
      </c>
      <c r="F21" s="376"/>
      <c r="I21" s="342"/>
      <c r="J21" s="342"/>
      <c r="K21" s="342"/>
      <c r="L21" s="342"/>
      <c r="M21" s="342"/>
      <c r="N21" s="342"/>
      <c r="O21" s="342"/>
      <c r="P21" s="342"/>
      <c r="Q21" s="342"/>
    </row>
    <row r="22" spans="1:17" s="341" customFormat="1" ht="15.75" customHeight="1">
      <c r="A22" s="329"/>
      <c r="B22" s="330"/>
      <c r="C22" s="331"/>
      <c r="D22" s="332"/>
      <c r="E22" s="333"/>
      <c r="F22" s="334"/>
      <c r="I22" s="342"/>
      <c r="J22" s="342"/>
      <c r="K22" s="342"/>
      <c r="L22" s="342"/>
      <c r="M22" s="342"/>
      <c r="N22" s="342"/>
      <c r="O22" s="342"/>
      <c r="P22" s="342"/>
      <c r="Q22" s="342"/>
    </row>
    <row r="23" spans="1:17" s="341" customFormat="1" ht="15.75" customHeight="1">
      <c r="A23" s="365"/>
      <c r="B23" s="366" t="s">
        <v>695</v>
      </c>
      <c r="C23" s="367"/>
      <c r="D23" s="332"/>
      <c r="E23" s="333"/>
      <c r="F23" s="368">
        <f>+E21*0.22</f>
        <v>0</v>
      </c>
      <c r="I23" s="342"/>
      <c r="J23" s="342"/>
      <c r="K23" s="342"/>
      <c r="L23" s="342"/>
      <c r="M23" s="342"/>
      <c r="N23" s="342"/>
      <c r="O23" s="342"/>
      <c r="P23" s="342"/>
      <c r="Q23" s="342"/>
    </row>
    <row r="24" spans="1:17" s="341" customFormat="1" ht="15.75" customHeight="1">
      <c r="A24" s="329"/>
      <c r="B24" s="330"/>
      <c r="C24" s="331"/>
      <c r="D24" s="332"/>
      <c r="E24" s="333"/>
      <c r="F24" s="334"/>
      <c r="I24" s="342"/>
      <c r="J24" s="342"/>
      <c r="K24" s="342"/>
      <c r="L24" s="342"/>
      <c r="M24" s="342"/>
      <c r="N24" s="342"/>
      <c r="O24" s="342"/>
      <c r="P24" s="342"/>
      <c r="Q24" s="342"/>
    </row>
    <row r="25" spans="1:17" s="341" customFormat="1" ht="24.75" customHeight="1">
      <c r="A25" s="369" t="s">
        <v>696</v>
      </c>
      <c r="B25" s="370"/>
      <c r="C25" s="371"/>
      <c r="D25" s="370"/>
      <c r="E25" s="380">
        <f>+E21+F23</f>
        <v>0</v>
      </c>
      <c r="F25" s="381"/>
      <c r="I25" s="342"/>
      <c r="J25" s="342"/>
      <c r="K25" s="342"/>
      <c r="L25" s="342"/>
      <c r="M25" s="342"/>
      <c r="N25" s="342"/>
      <c r="O25" s="342"/>
      <c r="P25" s="342"/>
      <c r="Q25" s="342"/>
    </row>
    <row r="26" spans="1:17" s="341" customFormat="1" ht="15.75" customHeight="1">
      <c r="A26" s="329"/>
      <c r="B26" s="330"/>
      <c r="C26" s="331"/>
      <c r="D26" s="332"/>
      <c r="E26" s="333"/>
      <c r="F26" s="334"/>
      <c r="I26" s="342"/>
      <c r="J26" s="342"/>
      <c r="K26" s="342"/>
      <c r="L26" s="342"/>
      <c r="M26" s="342"/>
      <c r="N26" s="342"/>
      <c r="O26" s="342"/>
      <c r="P26" s="342"/>
      <c r="Q26" s="342"/>
    </row>
    <row r="27" spans="1:17" s="341" customFormat="1" ht="15.75" customHeight="1">
      <c r="A27" s="329"/>
      <c r="B27" s="330"/>
      <c r="C27" s="331"/>
      <c r="D27" s="332"/>
      <c r="E27" s="333"/>
      <c r="F27" s="334"/>
      <c r="I27" s="342"/>
      <c r="J27" s="342"/>
      <c r="K27" s="342"/>
      <c r="L27" s="342"/>
      <c r="M27" s="342"/>
      <c r="N27" s="342"/>
      <c r="O27" s="342"/>
      <c r="P27" s="342"/>
      <c r="Q27" s="342"/>
    </row>
    <row r="28" spans="1:17" s="341" customFormat="1" ht="15.75" customHeight="1">
      <c r="A28" s="329"/>
      <c r="B28" s="330"/>
      <c r="C28" s="331"/>
      <c r="D28" s="332"/>
      <c r="E28" s="333"/>
      <c r="F28" s="334"/>
      <c r="I28" s="342"/>
      <c r="J28" s="342"/>
      <c r="K28" s="342"/>
      <c r="L28" s="342"/>
      <c r="M28" s="342"/>
      <c r="N28" s="342"/>
      <c r="O28" s="342"/>
      <c r="P28" s="342"/>
      <c r="Q28" s="342"/>
    </row>
    <row r="29" spans="1:17" s="341" customFormat="1">
      <c r="A29" s="335"/>
      <c r="B29" s="336"/>
      <c r="C29" s="332"/>
      <c r="D29" s="332"/>
      <c r="E29" s="333"/>
      <c r="F29" s="337"/>
      <c r="I29" s="342"/>
      <c r="J29" s="342"/>
      <c r="K29" s="342"/>
      <c r="L29" s="342"/>
      <c r="M29" s="342"/>
      <c r="N29" s="342"/>
      <c r="O29" s="342"/>
      <c r="P29" s="342"/>
      <c r="Q29" s="342"/>
    </row>
    <row r="30" spans="1:17" ht="15">
      <c r="A30" s="343" t="s">
        <v>637</v>
      </c>
      <c r="B30" s="344"/>
      <c r="C30" s="344"/>
      <c r="D30" s="345"/>
      <c r="E30" s="344"/>
    </row>
    <row r="31" spans="1:17">
      <c r="A31" s="344"/>
      <c r="B31" s="344"/>
      <c r="C31" s="344"/>
      <c r="D31" s="345"/>
      <c r="E31" s="344"/>
    </row>
    <row r="32" spans="1:17">
      <c r="A32" s="344"/>
      <c r="B32" s="344"/>
      <c r="C32" s="344"/>
      <c r="D32" s="345"/>
      <c r="E32" s="344"/>
    </row>
    <row r="33" spans="1:5">
      <c r="A33" s="346" t="s">
        <v>638</v>
      </c>
      <c r="B33" s="318"/>
      <c r="C33" s="318"/>
      <c r="D33" s="347"/>
      <c r="E33" s="318"/>
    </row>
    <row r="34" spans="1:5">
      <c r="A34" s="372" t="s">
        <v>639</v>
      </c>
      <c r="B34" s="372"/>
      <c r="C34" s="372"/>
      <c r="D34" s="372"/>
      <c r="E34" s="372"/>
    </row>
    <row r="35" spans="1:5">
      <c r="A35" s="372"/>
      <c r="B35" s="372"/>
      <c r="C35" s="372"/>
      <c r="D35" s="372"/>
      <c r="E35" s="372"/>
    </row>
    <row r="36" spans="1:5">
      <c r="A36" s="372"/>
      <c r="B36" s="372"/>
      <c r="C36" s="372"/>
      <c r="D36" s="372"/>
      <c r="E36" s="372"/>
    </row>
    <row r="37" spans="1:5">
      <c r="A37" s="372"/>
      <c r="B37" s="372"/>
      <c r="C37" s="372"/>
      <c r="D37" s="372"/>
      <c r="E37" s="372"/>
    </row>
    <row r="38" spans="1:5">
      <c r="A38" s="372"/>
      <c r="B38" s="372"/>
      <c r="C38" s="372"/>
      <c r="D38" s="372"/>
      <c r="E38" s="372"/>
    </row>
    <row r="39" spans="1:5">
      <c r="A39" s="372"/>
      <c r="B39" s="372"/>
      <c r="C39" s="372"/>
      <c r="D39" s="372"/>
      <c r="E39" s="372"/>
    </row>
    <row r="40" spans="1:5">
      <c r="A40" s="372"/>
      <c r="B40" s="372"/>
      <c r="C40" s="372"/>
      <c r="D40" s="372"/>
      <c r="E40" s="372"/>
    </row>
    <row r="41" spans="1:5">
      <c r="A41" s="372"/>
      <c r="B41" s="372"/>
      <c r="C41" s="372"/>
      <c r="D41" s="372"/>
      <c r="E41" s="372"/>
    </row>
    <row r="42" spans="1:5">
      <c r="A42" s="372"/>
      <c r="B42" s="372"/>
      <c r="C42" s="372"/>
      <c r="D42" s="372"/>
      <c r="E42" s="372"/>
    </row>
    <row r="43" spans="1:5">
      <c r="A43" s="372"/>
      <c r="B43" s="372"/>
      <c r="C43" s="372"/>
      <c r="D43" s="372"/>
      <c r="E43" s="372"/>
    </row>
    <row r="44" spans="1:5">
      <c r="A44" s="372"/>
      <c r="B44" s="372"/>
      <c r="C44" s="372"/>
      <c r="D44" s="372"/>
      <c r="E44" s="372"/>
    </row>
    <row r="45" spans="1:5">
      <c r="A45" s="372"/>
      <c r="B45" s="372"/>
      <c r="C45" s="372"/>
      <c r="D45" s="372"/>
      <c r="E45" s="372"/>
    </row>
    <row r="46" spans="1:5">
      <c r="A46" s="372"/>
      <c r="B46" s="372"/>
      <c r="C46" s="372"/>
      <c r="D46" s="372"/>
      <c r="E46" s="372"/>
    </row>
    <row r="47" spans="1:5">
      <c r="A47" s="372"/>
      <c r="B47" s="372"/>
      <c r="C47" s="372"/>
      <c r="D47" s="372"/>
      <c r="E47" s="372"/>
    </row>
    <row r="48" spans="1:5">
      <c r="A48" s="372"/>
      <c r="B48" s="372"/>
      <c r="C48" s="372"/>
      <c r="D48" s="372"/>
      <c r="E48" s="372"/>
    </row>
    <row r="49" spans="1:5" ht="66.75" customHeight="1">
      <c r="A49" s="377" t="s">
        <v>640</v>
      </c>
      <c r="B49" s="378"/>
      <c r="C49" s="378"/>
      <c r="D49" s="378"/>
      <c r="E49" s="379"/>
    </row>
    <row r="50" spans="1:5">
      <c r="A50" s="348"/>
      <c r="B50" s="348"/>
      <c r="C50" s="348"/>
      <c r="D50" s="348"/>
      <c r="E50" s="348"/>
    </row>
    <row r="51" spans="1:5">
      <c r="A51" s="346" t="s">
        <v>641</v>
      </c>
      <c r="B51" s="344"/>
      <c r="C51" s="344"/>
      <c r="D51" s="345"/>
      <c r="E51" s="344"/>
    </row>
    <row r="52" spans="1:5">
      <c r="A52" s="372" t="s">
        <v>642</v>
      </c>
      <c r="B52" s="372"/>
      <c r="C52" s="372"/>
      <c r="D52" s="372"/>
      <c r="E52" s="372"/>
    </row>
    <row r="53" spans="1:5">
      <c r="A53" s="372"/>
      <c r="B53" s="372"/>
      <c r="C53" s="372"/>
      <c r="D53" s="372"/>
      <c r="E53" s="372"/>
    </row>
    <row r="54" spans="1:5">
      <c r="A54" s="372"/>
      <c r="B54" s="372"/>
      <c r="C54" s="372"/>
      <c r="D54" s="372"/>
      <c r="E54" s="372"/>
    </row>
    <row r="55" spans="1:5">
      <c r="A55" s="372"/>
      <c r="B55" s="372"/>
      <c r="C55" s="372"/>
      <c r="D55" s="372"/>
      <c r="E55" s="372"/>
    </row>
    <row r="56" spans="1:5">
      <c r="A56" s="372"/>
      <c r="B56" s="372"/>
      <c r="C56" s="372"/>
      <c r="D56" s="372"/>
      <c r="E56" s="372"/>
    </row>
    <row r="57" spans="1:5">
      <c r="A57" s="372"/>
      <c r="B57" s="372"/>
      <c r="C57" s="372"/>
      <c r="D57" s="372"/>
      <c r="E57" s="372"/>
    </row>
    <row r="58" spans="1:5">
      <c r="A58" s="372"/>
      <c r="B58" s="372"/>
      <c r="C58" s="372"/>
      <c r="D58" s="372"/>
      <c r="E58" s="372"/>
    </row>
    <row r="59" spans="1:5">
      <c r="A59" s="372"/>
      <c r="B59" s="372"/>
      <c r="C59" s="372"/>
      <c r="D59" s="372"/>
      <c r="E59" s="372"/>
    </row>
    <row r="60" spans="1:5">
      <c r="A60" s="372"/>
      <c r="B60" s="372"/>
      <c r="C60" s="372"/>
      <c r="D60" s="372"/>
      <c r="E60" s="372"/>
    </row>
    <row r="61" spans="1:5">
      <c r="A61" s="348"/>
      <c r="B61" s="348"/>
      <c r="C61" s="348"/>
      <c r="D61" s="348"/>
      <c r="E61" s="348"/>
    </row>
    <row r="62" spans="1:5">
      <c r="A62" s="372" t="s">
        <v>643</v>
      </c>
      <c r="B62" s="372"/>
      <c r="C62" s="372"/>
      <c r="D62" s="372"/>
      <c r="E62" s="372"/>
    </row>
    <row r="63" spans="1:5">
      <c r="A63" s="372"/>
      <c r="B63" s="372"/>
      <c r="C63" s="372"/>
      <c r="D63" s="372"/>
      <c r="E63" s="372"/>
    </row>
    <row r="64" spans="1:5">
      <c r="A64" s="372"/>
      <c r="B64" s="372"/>
      <c r="C64" s="372"/>
      <c r="D64" s="372"/>
      <c r="E64" s="372"/>
    </row>
    <row r="65" spans="1:5">
      <c r="A65" s="372"/>
      <c r="B65" s="372"/>
      <c r="C65" s="372"/>
      <c r="D65" s="372"/>
      <c r="E65" s="372"/>
    </row>
    <row r="66" spans="1:5">
      <c r="A66" s="372"/>
      <c r="B66" s="372"/>
      <c r="C66" s="372"/>
      <c r="D66" s="372"/>
      <c r="E66" s="372"/>
    </row>
    <row r="67" spans="1:5">
      <c r="A67" s="372"/>
      <c r="B67" s="372"/>
      <c r="C67" s="372"/>
      <c r="D67" s="372"/>
      <c r="E67" s="372"/>
    </row>
    <row r="68" spans="1:5" ht="66.75" customHeight="1">
      <c r="A68" s="377" t="s">
        <v>640</v>
      </c>
      <c r="B68" s="378"/>
      <c r="C68" s="378"/>
      <c r="D68" s="378"/>
      <c r="E68" s="379"/>
    </row>
    <row r="69" spans="1:5">
      <c r="A69" s="348"/>
      <c r="B69" s="348"/>
      <c r="C69" s="348"/>
      <c r="D69" s="348"/>
      <c r="E69" s="348"/>
    </row>
    <row r="70" spans="1:5">
      <c r="A70" s="346" t="s">
        <v>644</v>
      </c>
      <c r="B70" s="349"/>
      <c r="C70" s="349"/>
      <c r="D70" s="349"/>
      <c r="E70" s="349"/>
    </row>
    <row r="71" spans="1:5">
      <c r="A71" s="372" t="s">
        <v>645</v>
      </c>
      <c r="B71" s="372"/>
      <c r="C71" s="372"/>
      <c r="D71" s="372"/>
      <c r="E71" s="372"/>
    </row>
    <row r="72" spans="1:5">
      <c r="A72" s="372"/>
      <c r="B72" s="372"/>
      <c r="C72" s="372"/>
      <c r="D72" s="372"/>
      <c r="E72" s="372"/>
    </row>
    <row r="73" spans="1:5">
      <c r="A73" s="372"/>
      <c r="B73" s="372"/>
      <c r="C73" s="372"/>
      <c r="D73" s="372"/>
      <c r="E73" s="372"/>
    </row>
    <row r="74" spans="1:5">
      <c r="A74" s="372"/>
      <c r="B74" s="372"/>
      <c r="C74" s="372"/>
      <c r="D74" s="372"/>
      <c r="E74" s="372"/>
    </row>
    <row r="75" spans="1:5">
      <c r="A75" s="372"/>
      <c r="B75" s="372"/>
      <c r="C75" s="372"/>
      <c r="D75" s="372"/>
      <c r="E75" s="372"/>
    </row>
    <row r="76" spans="1:5">
      <c r="A76" s="348"/>
      <c r="B76" s="348"/>
      <c r="C76" s="348"/>
      <c r="D76" s="348"/>
      <c r="E76" s="348"/>
    </row>
    <row r="77" spans="1:5">
      <c r="A77" s="346" t="s">
        <v>646</v>
      </c>
      <c r="B77" s="349"/>
      <c r="C77" s="349"/>
      <c r="D77" s="349"/>
      <c r="E77" s="349"/>
    </row>
    <row r="78" spans="1:5">
      <c r="A78" s="372" t="s">
        <v>647</v>
      </c>
      <c r="B78" s="372"/>
      <c r="C78" s="372"/>
      <c r="D78" s="372"/>
      <c r="E78" s="372"/>
    </row>
    <row r="79" spans="1:5">
      <c r="A79" s="372"/>
      <c r="B79" s="372"/>
      <c r="C79" s="372"/>
      <c r="D79" s="372"/>
      <c r="E79" s="372"/>
    </row>
    <row r="80" spans="1:5">
      <c r="A80" s="372"/>
      <c r="B80" s="372"/>
      <c r="C80" s="372"/>
      <c r="D80" s="372"/>
      <c r="E80" s="372"/>
    </row>
    <row r="81" spans="1:5">
      <c r="A81" s="348"/>
      <c r="B81" s="348"/>
      <c r="C81" s="348"/>
      <c r="D81" s="348"/>
      <c r="E81" s="348"/>
    </row>
    <row r="82" spans="1:5">
      <c r="A82" s="346" t="s">
        <v>648</v>
      </c>
      <c r="B82" s="350"/>
      <c r="C82" s="350"/>
      <c r="D82" s="351"/>
      <c r="E82" s="350"/>
    </row>
    <row r="83" spans="1:5">
      <c r="A83" s="372" t="s">
        <v>649</v>
      </c>
      <c r="B83" s="372"/>
      <c r="C83" s="372"/>
      <c r="D83" s="372"/>
      <c r="E83" s="372"/>
    </row>
    <row r="84" spans="1:5">
      <c r="A84" s="349"/>
      <c r="B84" s="349"/>
      <c r="C84" s="349"/>
      <c r="D84" s="349"/>
      <c r="E84" s="349"/>
    </row>
    <row r="85" spans="1:5">
      <c r="A85" s="346" t="s">
        <v>650</v>
      </c>
      <c r="B85" s="349"/>
      <c r="C85" s="349"/>
      <c r="D85" s="349"/>
      <c r="E85" s="349"/>
    </row>
    <row r="86" spans="1:5">
      <c r="A86" s="372" t="s">
        <v>651</v>
      </c>
      <c r="B86" s="372"/>
      <c r="C86" s="372"/>
      <c r="D86" s="372"/>
      <c r="E86" s="372"/>
    </row>
    <row r="87" spans="1:5">
      <c r="A87" s="372"/>
      <c r="B87" s="372"/>
      <c r="C87" s="372"/>
      <c r="D87" s="372"/>
      <c r="E87" s="372"/>
    </row>
    <row r="88" spans="1:5">
      <c r="A88" s="372"/>
      <c r="B88" s="372"/>
      <c r="C88" s="372"/>
      <c r="D88" s="372"/>
      <c r="E88" s="372"/>
    </row>
    <row r="89" spans="1:5" ht="15.75">
      <c r="A89" s="352"/>
      <c r="B89" s="350"/>
      <c r="C89" s="350"/>
      <c r="D89" s="351"/>
      <c r="E89" s="350"/>
    </row>
    <row r="90" spans="1:5">
      <c r="A90" s="346" t="s">
        <v>652</v>
      </c>
      <c r="B90" s="350"/>
      <c r="C90" s="350"/>
      <c r="D90" s="351"/>
      <c r="E90" s="350"/>
    </row>
    <row r="91" spans="1:5">
      <c r="A91" s="372" t="s">
        <v>653</v>
      </c>
      <c r="B91" s="372"/>
      <c r="C91" s="372"/>
      <c r="D91" s="372"/>
      <c r="E91" s="372"/>
    </row>
    <row r="92" spans="1:5">
      <c r="A92" s="372"/>
      <c r="B92" s="372"/>
      <c r="C92" s="372"/>
      <c r="D92" s="372"/>
      <c r="E92" s="372"/>
    </row>
    <row r="93" spans="1:5" ht="15.75">
      <c r="A93" s="352"/>
      <c r="B93" s="350"/>
      <c r="C93" s="350"/>
      <c r="D93" s="351"/>
      <c r="E93" s="350"/>
    </row>
    <row r="94" spans="1:5">
      <c r="A94" s="346" t="s">
        <v>654</v>
      </c>
      <c r="B94" s="350"/>
      <c r="C94" s="350"/>
      <c r="D94" s="351"/>
      <c r="E94" s="350"/>
    </row>
    <row r="95" spans="1:5">
      <c r="A95" s="372" t="s">
        <v>655</v>
      </c>
      <c r="B95" s="372"/>
      <c r="C95" s="372"/>
      <c r="D95" s="372"/>
      <c r="E95" s="372"/>
    </row>
    <row r="96" spans="1:5">
      <c r="A96" s="372"/>
      <c r="B96" s="372"/>
      <c r="C96" s="372"/>
      <c r="D96" s="372"/>
      <c r="E96" s="372"/>
    </row>
    <row r="97" spans="1:5" ht="15.75">
      <c r="A97" s="352"/>
      <c r="B97" s="350"/>
      <c r="C97" s="350"/>
      <c r="D97" s="351"/>
      <c r="E97" s="350"/>
    </row>
    <row r="98" spans="1:5">
      <c r="A98" s="346" t="s">
        <v>656</v>
      </c>
      <c r="B98" s="350"/>
      <c r="C98" s="350"/>
      <c r="D98" s="351"/>
      <c r="E98" s="350"/>
    </row>
    <row r="99" spans="1:5">
      <c r="A99" s="372" t="s">
        <v>657</v>
      </c>
      <c r="B99" s="372"/>
      <c r="C99" s="372"/>
      <c r="D99" s="372"/>
      <c r="E99" s="372"/>
    </row>
    <row r="100" spans="1:5">
      <c r="A100" s="372"/>
      <c r="B100" s="372"/>
      <c r="C100" s="372"/>
      <c r="D100" s="372"/>
      <c r="E100" s="372"/>
    </row>
    <row r="101" spans="1:5">
      <c r="A101" s="372"/>
      <c r="B101" s="372"/>
      <c r="C101" s="372"/>
      <c r="D101" s="372"/>
      <c r="E101" s="372"/>
    </row>
    <row r="102" spans="1:5">
      <c r="A102" s="372"/>
      <c r="B102" s="372"/>
      <c r="C102" s="372"/>
      <c r="D102" s="372"/>
      <c r="E102" s="372"/>
    </row>
    <row r="103" spans="1:5">
      <c r="A103" s="372"/>
      <c r="B103" s="372"/>
      <c r="C103" s="372"/>
      <c r="D103" s="372"/>
      <c r="E103" s="372"/>
    </row>
    <row r="104" spans="1:5" ht="66.75" customHeight="1">
      <c r="A104" s="377" t="s">
        <v>640</v>
      </c>
      <c r="B104" s="378"/>
      <c r="C104" s="378"/>
      <c r="D104" s="378"/>
      <c r="E104" s="379"/>
    </row>
    <row r="105" spans="1:5" ht="15.75">
      <c r="A105" s="352"/>
      <c r="B105" s="350"/>
      <c r="C105" s="350"/>
      <c r="D105" s="351"/>
      <c r="E105" s="350"/>
    </row>
    <row r="106" spans="1:5">
      <c r="A106" s="346" t="s">
        <v>658</v>
      </c>
      <c r="B106" s="350"/>
      <c r="C106" s="350"/>
      <c r="D106" s="351"/>
      <c r="E106" s="350"/>
    </row>
    <row r="107" spans="1:5">
      <c r="A107" s="372" t="s">
        <v>659</v>
      </c>
      <c r="B107" s="372"/>
      <c r="C107" s="372"/>
      <c r="D107" s="372"/>
      <c r="E107" s="372"/>
    </row>
    <row r="108" spans="1:5">
      <c r="A108" s="372"/>
      <c r="B108" s="372"/>
      <c r="C108" s="372"/>
      <c r="D108" s="372"/>
      <c r="E108" s="372"/>
    </row>
    <row r="109" spans="1:5">
      <c r="A109" s="372"/>
      <c r="B109" s="372"/>
      <c r="C109" s="372"/>
      <c r="D109" s="372"/>
      <c r="E109" s="372"/>
    </row>
    <row r="110" spans="1:5">
      <c r="A110" s="372"/>
      <c r="B110" s="372"/>
      <c r="C110" s="372"/>
      <c r="D110" s="372"/>
      <c r="E110" s="372"/>
    </row>
    <row r="111" spans="1:5">
      <c r="A111" s="372"/>
      <c r="B111" s="372"/>
      <c r="C111" s="372"/>
      <c r="D111" s="372"/>
      <c r="E111" s="372"/>
    </row>
    <row r="112" spans="1:5">
      <c r="A112" s="372"/>
      <c r="B112" s="372"/>
      <c r="C112" s="372"/>
      <c r="D112" s="372"/>
      <c r="E112" s="372"/>
    </row>
    <row r="113" spans="1:5" ht="15.75">
      <c r="A113" s="352"/>
      <c r="B113" s="350"/>
      <c r="C113" s="350"/>
      <c r="D113" s="351"/>
      <c r="E113" s="350"/>
    </row>
    <row r="114" spans="1:5">
      <c r="A114" s="346" t="s">
        <v>660</v>
      </c>
      <c r="C114" s="350"/>
      <c r="D114" s="351"/>
      <c r="E114" s="350"/>
    </row>
    <row r="115" spans="1:5">
      <c r="A115" s="372" t="s">
        <v>661</v>
      </c>
      <c r="B115" s="372" t="s">
        <v>662</v>
      </c>
      <c r="C115" s="372"/>
      <c r="D115" s="372"/>
      <c r="E115" s="372"/>
    </row>
    <row r="116" spans="1:5">
      <c r="A116" s="372"/>
      <c r="B116" s="372"/>
      <c r="C116" s="372"/>
      <c r="D116" s="372"/>
      <c r="E116" s="372"/>
    </row>
    <row r="117" spans="1:5">
      <c r="A117" s="372"/>
      <c r="B117" s="372"/>
      <c r="C117" s="372"/>
      <c r="D117" s="372"/>
      <c r="E117" s="372"/>
    </row>
    <row r="118" spans="1:5">
      <c r="A118" s="372"/>
      <c r="B118" s="372"/>
      <c r="C118" s="372"/>
      <c r="D118" s="372"/>
      <c r="E118" s="372"/>
    </row>
    <row r="119" spans="1:5">
      <c r="A119" s="372"/>
      <c r="B119" s="372"/>
      <c r="C119" s="372"/>
      <c r="D119" s="372"/>
      <c r="E119" s="372"/>
    </row>
    <row r="120" spans="1:5">
      <c r="A120" s="372"/>
      <c r="B120" s="372"/>
      <c r="C120" s="372"/>
      <c r="D120" s="372"/>
      <c r="E120" s="372"/>
    </row>
    <row r="121" spans="1:5">
      <c r="A121" s="372"/>
      <c r="B121" s="372"/>
      <c r="C121" s="372"/>
      <c r="D121" s="372"/>
      <c r="E121" s="372"/>
    </row>
    <row r="122" spans="1:5">
      <c r="A122" s="372"/>
      <c r="B122" s="372"/>
      <c r="C122" s="372"/>
      <c r="D122" s="372"/>
      <c r="E122" s="372"/>
    </row>
    <row r="123" spans="1:5">
      <c r="A123" s="348"/>
      <c r="B123" s="348"/>
      <c r="C123" s="348"/>
      <c r="D123" s="348"/>
      <c r="E123" s="348"/>
    </row>
    <row r="124" spans="1:5">
      <c r="A124" s="346" t="s">
        <v>663</v>
      </c>
      <c r="B124" s="348"/>
      <c r="C124" s="348"/>
      <c r="D124" s="348"/>
      <c r="E124" s="348"/>
    </row>
    <row r="125" spans="1:5">
      <c r="A125" s="372" t="s">
        <v>664</v>
      </c>
      <c r="B125" s="372"/>
      <c r="C125" s="372"/>
      <c r="D125" s="372"/>
      <c r="E125" s="372"/>
    </row>
    <row r="126" spans="1:5">
      <c r="A126" s="372"/>
      <c r="B126" s="372"/>
      <c r="C126" s="372"/>
      <c r="D126" s="372"/>
      <c r="E126" s="372"/>
    </row>
    <row r="127" spans="1:5">
      <c r="A127" s="372"/>
      <c r="B127" s="372"/>
      <c r="C127" s="372"/>
      <c r="D127" s="372"/>
      <c r="E127" s="372"/>
    </row>
    <row r="128" spans="1:5">
      <c r="A128" s="372"/>
      <c r="B128" s="372"/>
      <c r="C128" s="372"/>
      <c r="D128" s="372"/>
      <c r="E128" s="372"/>
    </row>
    <row r="129" spans="1:5">
      <c r="A129" s="372"/>
      <c r="B129" s="372"/>
      <c r="C129" s="372"/>
      <c r="D129" s="372"/>
      <c r="E129" s="372"/>
    </row>
    <row r="130" spans="1:5">
      <c r="A130" s="372"/>
      <c r="B130" s="372"/>
      <c r="C130" s="372"/>
      <c r="D130" s="372"/>
      <c r="E130" s="372"/>
    </row>
    <row r="131" spans="1:5" ht="66.75" customHeight="1">
      <c r="A131" s="377" t="s">
        <v>640</v>
      </c>
      <c r="B131" s="378"/>
      <c r="C131" s="378"/>
      <c r="D131" s="378"/>
      <c r="E131" s="379"/>
    </row>
    <row r="132" spans="1:5">
      <c r="A132" s="348"/>
      <c r="B132" s="348"/>
      <c r="C132" s="348"/>
      <c r="D132" s="348"/>
      <c r="E132" s="348"/>
    </row>
    <row r="133" spans="1:5">
      <c r="A133" s="346" t="s">
        <v>665</v>
      </c>
      <c r="B133" s="348"/>
      <c r="C133" s="348"/>
      <c r="D133" s="348"/>
      <c r="E133" s="348"/>
    </row>
    <row r="134" spans="1:5">
      <c r="A134" s="372" t="s">
        <v>666</v>
      </c>
      <c r="B134" s="372"/>
      <c r="C134" s="372"/>
      <c r="D134" s="372"/>
      <c r="E134" s="372"/>
    </row>
    <row r="135" spans="1:5">
      <c r="A135" s="372"/>
      <c r="B135" s="372"/>
      <c r="C135" s="372"/>
      <c r="D135" s="372"/>
      <c r="E135" s="372"/>
    </row>
    <row r="136" spans="1:5">
      <c r="A136" s="372"/>
      <c r="B136" s="372"/>
      <c r="C136" s="372"/>
      <c r="D136" s="372"/>
      <c r="E136" s="372"/>
    </row>
    <row r="137" spans="1:5">
      <c r="A137" s="348"/>
      <c r="B137" s="348"/>
      <c r="C137" s="348"/>
      <c r="D137" s="348"/>
      <c r="E137" s="348"/>
    </row>
    <row r="138" spans="1:5">
      <c r="A138" s="346" t="s">
        <v>667</v>
      </c>
      <c r="B138" s="348"/>
      <c r="C138" s="348"/>
      <c r="D138" s="348"/>
      <c r="E138" s="348"/>
    </row>
    <row r="139" spans="1:5">
      <c r="A139" s="346"/>
      <c r="B139" s="348"/>
      <c r="C139" s="348"/>
      <c r="D139" s="348"/>
      <c r="E139" s="348"/>
    </row>
    <row r="140" spans="1:5">
      <c r="A140" s="372" t="s">
        <v>668</v>
      </c>
      <c r="B140" s="372"/>
      <c r="C140" s="372"/>
      <c r="D140" s="372"/>
      <c r="E140" s="372"/>
    </row>
    <row r="141" spans="1:5">
      <c r="A141" s="372"/>
      <c r="B141" s="372"/>
      <c r="C141" s="372"/>
      <c r="D141" s="372"/>
      <c r="E141" s="372"/>
    </row>
    <row r="142" spans="1:5">
      <c r="A142" s="372"/>
      <c r="B142" s="372"/>
      <c r="C142" s="372"/>
      <c r="D142" s="372"/>
      <c r="E142" s="372"/>
    </row>
    <row r="143" spans="1:5">
      <c r="A143" s="372"/>
      <c r="B143" s="372"/>
      <c r="C143" s="372"/>
      <c r="D143" s="372"/>
      <c r="E143" s="372"/>
    </row>
    <row r="144" spans="1:5">
      <c r="A144" s="372"/>
      <c r="B144" s="372"/>
      <c r="C144" s="372"/>
      <c r="D144" s="372"/>
      <c r="E144" s="372"/>
    </row>
    <row r="145" spans="1:5">
      <c r="A145" s="372"/>
      <c r="B145" s="372"/>
      <c r="C145" s="372"/>
      <c r="D145" s="372"/>
      <c r="E145" s="372"/>
    </row>
    <row r="146" spans="1:5">
      <c r="A146" s="372"/>
      <c r="B146" s="372"/>
      <c r="C146" s="372"/>
      <c r="D146" s="372"/>
      <c r="E146" s="372"/>
    </row>
    <row r="147" spans="1:5">
      <c r="A147" s="372"/>
      <c r="B147" s="372"/>
      <c r="C147" s="372"/>
      <c r="D147" s="372"/>
      <c r="E147" s="372"/>
    </row>
    <row r="148" spans="1:5">
      <c r="A148" s="348"/>
      <c r="B148" s="348"/>
      <c r="C148" s="348"/>
      <c r="D148" s="348"/>
      <c r="E148" s="348"/>
    </row>
    <row r="149" spans="1:5">
      <c r="A149" s="372" t="s">
        <v>669</v>
      </c>
      <c r="B149" s="372"/>
      <c r="C149" s="372"/>
      <c r="D149" s="372"/>
      <c r="E149" s="372"/>
    </row>
    <row r="150" spans="1:5">
      <c r="A150" s="372"/>
      <c r="B150" s="372"/>
      <c r="C150" s="372"/>
      <c r="D150" s="372"/>
      <c r="E150" s="372"/>
    </row>
    <row r="151" spans="1:5">
      <c r="A151" s="372"/>
      <c r="B151" s="372"/>
      <c r="C151" s="372"/>
      <c r="D151" s="372"/>
      <c r="E151" s="372"/>
    </row>
    <row r="152" spans="1:5">
      <c r="A152" s="372"/>
      <c r="B152" s="372"/>
      <c r="C152" s="372"/>
      <c r="D152" s="372"/>
      <c r="E152" s="372"/>
    </row>
    <row r="153" spans="1:5">
      <c r="A153" s="372"/>
      <c r="B153" s="372"/>
      <c r="C153" s="372"/>
      <c r="D153" s="372"/>
      <c r="E153" s="372"/>
    </row>
    <row r="154" spans="1:5">
      <c r="A154" s="372"/>
      <c r="B154" s="372"/>
      <c r="C154" s="372"/>
      <c r="D154" s="372"/>
      <c r="E154" s="372"/>
    </row>
    <row r="155" spans="1:5">
      <c r="A155" s="372"/>
      <c r="B155" s="372"/>
      <c r="C155" s="372"/>
      <c r="D155" s="372"/>
      <c r="E155" s="372"/>
    </row>
    <row r="156" spans="1:5">
      <c r="A156" s="348"/>
      <c r="B156" s="348"/>
      <c r="C156" s="348"/>
      <c r="D156" s="348"/>
      <c r="E156" s="348"/>
    </row>
    <row r="157" spans="1:5">
      <c r="A157" s="372" t="s">
        <v>670</v>
      </c>
      <c r="B157" s="372"/>
      <c r="C157" s="372"/>
      <c r="D157" s="372"/>
      <c r="E157" s="372"/>
    </row>
    <row r="158" spans="1:5">
      <c r="A158" s="372"/>
      <c r="B158" s="372"/>
      <c r="C158" s="372"/>
      <c r="D158" s="372"/>
      <c r="E158" s="372"/>
    </row>
    <row r="159" spans="1:5">
      <c r="A159" s="372"/>
      <c r="B159" s="372"/>
      <c r="C159" s="372"/>
      <c r="D159" s="372"/>
      <c r="E159" s="372"/>
    </row>
    <row r="160" spans="1:5">
      <c r="A160" s="372"/>
      <c r="B160" s="372"/>
      <c r="C160" s="372"/>
      <c r="D160" s="372"/>
      <c r="E160" s="372"/>
    </row>
    <row r="161" spans="1:5">
      <c r="A161" s="372"/>
      <c r="B161" s="372"/>
      <c r="C161" s="372"/>
      <c r="D161" s="372"/>
      <c r="E161" s="372"/>
    </row>
    <row r="162" spans="1:5">
      <c r="A162" s="372"/>
      <c r="B162" s="372"/>
      <c r="C162" s="372"/>
      <c r="D162" s="372"/>
      <c r="E162" s="372"/>
    </row>
    <row r="163" spans="1:5">
      <c r="A163" s="372"/>
      <c r="B163" s="372"/>
      <c r="C163" s="372"/>
      <c r="D163" s="372"/>
      <c r="E163" s="372"/>
    </row>
    <row r="164" spans="1:5">
      <c r="A164" s="372"/>
      <c r="B164" s="372"/>
      <c r="C164" s="372"/>
      <c r="D164" s="372"/>
      <c r="E164" s="372"/>
    </row>
    <row r="165" spans="1:5">
      <c r="A165" s="348"/>
      <c r="B165" s="348"/>
      <c r="C165" s="348"/>
      <c r="D165" s="348"/>
      <c r="E165" s="348"/>
    </row>
    <row r="166" spans="1:5">
      <c r="A166" s="348"/>
      <c r="B166" s="348"/>
      <c r="C166" s="348"/>
      <c r="D166" s="348"/>
      <c r="E166" s="348"/>
    </row>
    <row r="167" spans="1:5">
      <c r="A167" s="346" t="s">
        <v>671</v>
      </c>
      <c r="B167" s="344"/>
      <c r="C167" s="344"/>
      <c r="D167" s="345"/>
      <c r="E167" s="344"/>
    </row>
    <row r="168" spans="1:5">
      <c r="A168" s="372" t="s">
        <v>672</v>
      </c>
      <c r="B168" s="372"/>
      <c r="C168" s="372"/>
      <c r="D168" s="372"/>
      <c r="E168" s="372"/>
    </row>
    <row r="169" spans="1:5">
      <c r="A169" s="372"/>
      <c r="B169" s="372"/>
      <c r="C169" s="372"/>
      <c r="D169" s="372"/>
      <c r="E169" s="372"/>
    </row>
    <row r="170" spans="1:5">
      <c r="A170" s="372"/>
      <c r="B170" s="372"/>
      <c r="C170" s="372"/>
      <c r="D170" s="372"/>
      <c r="E170" s="372"/>
    </row>
    <row r="171" spans="1:5">
      <c r="A171" s="372"/>
      <c r="B171" s="372"/>
      <c r="C171" s="372"/>
      <c r="D171" s="372"/>
      <c r="E171" s="372"/>
    </row>
    <row r="172" spans="1:5">
      <c r="A172" s="372"/>
      <c r="B172" s="372"/>
      <c r="C172" s="372"/>
      <c r="D172" s="372"/>
      <c r="E172" s="372"/>
    </row>
    <row r="173" spans="1:5">
      <c r="A173" s="372"/>
      <c r="B173" s="372"/>
      <c r="C173" s="372"/>
      <c r="D173" s="372"/>
      <c r="E173" s="372"/>
    </row>
    <row r="174" spans="1:5">
      <c r="A174" s="348"/>
      <c r="B174" s="348"/>
      <c r="C174" s="348"/>
      <c r="D174" s="348"/>
      <c r="E174" s="348"/>
    </row>
    <row r="175" spans="1:5">
      <c r="A175" s="346" t="s">
        <v>673</v>
      </c>
      <c r="B175" s="348"/>
      <c r="C175" s="348"/>
      <c r="D175" s="348"/>
      <c r="E175" s="348"/>
    </row>
    <row r="176" spans="1:5">
      <c r="A176" s="372" t="s">
        <v>674</v>
      </c>
      <c r="B176" s="372"/>
      <c r="C176" s="372"/>
      <c r="D176" s="372"/>
      <c r="E176" s="372"/>
    </row>
    <row r="177" spans="1:5">
      <c r="A177" s="372"/>
      <c r="B177" s="372"/>
      <c r="C177" s="372"/>
      <c r="D177" s="372"/>
      <c r="E177" s="372"/>
    </row>
    <row r="178" spans="1:5">
      <c r="A178" s="372"/>
      <c r="B178" s="372"/>
      <c r="C178" s="372"/>
      <c r="D178" s="372"/>
      <c r="E178" s="372"/>
    </row>
    <row r="179" spans="1:5">
      <c r="A179" s="372"/>
      <c r="B179" s="372"/>
      <c r="C179" s="372"/>
      <c r="D179" s="372"/>
      <c r="E179" s="372"/>
    </row>
    <row r="180" spans="1:5">
      <c r="A180" s="348"/>
      <c r="B180" s="348"/>
      <c r="C180" s="348"/>
      <c r="D180" s="348"/>
      <c r="E180" s="348"/>
    </row>
    <row r="181" spans="1:5">
      <c r="A181" s="346" t="s">
        <v>675</v>
      </c>
      <c r="B181" s="348"/>
      <c r="C181" s="348"/>
      <c r="D181" s="348"/>
      <c r="E181" s="348"/>
    </row>
    <row r="182" spans="1:5">
      <c r="A182" s="372" t="s">
        <v>676</v>
      </c>
      <c r="B182" s="372"/>
      <c r="C182" s="372"/>
      <c r="D182" s="372"/>
      <c r="E182" s="372"/>
    </row>
    <row r="183" spans="1:5">
      <c r="A183" s="372"/>
      <c r="B183" s="372"/>
      <c r="C183" s="372"/>
      <c r="D183" s="372"/>
      <c r="E183" s="372"/>
    </row>
    <row r="184" spans="1:5">
      <c r="A184" s="372"/>
      <c r="B184" s="372"/>
      <c r="C184" s="372"/>
      <c r="D184" s="372"/>
      <c r="E184" s="372"/>
    </row>
    <row r="185" spans="1:5">
      <c r="A185" s="348"/>
      <c r="B185" s="348"/>
      <c r="C185" s="348"/>
      <c r="D185" s="348"/>
      <c r="E185" s="348"/>
    </row>
    <row r="186" spans="1:5">
      <c r="A186" s="346" t="s">
        <v>677</v>
      </c>
      <c r="B186" s="348"/>
      <c r="C186" s="348"/>
      <c r="D186" s="348"/>
      <c r="E186" s="348"/>
    </row>
    <row r="187" spans="1:5">
      <c r="A187" s="372" t="s">
        <v>678</v>
      </c>
      <c r="B187" s="372"/>
      <c r="C187" s="372"/>
      <c r="D187" s="372"/>
      <c r="E187" s="372"/>
    </row>
    <row r="188" spans="1:5">
      <c r="A188" s="372"/>
      <c r="B188" s="372"/>
      <c r="C188" s="372"/>
      <c r="D188" s="372"/>
      <c r="E188" s="372"/>
    </row>
    <row r="189" spans="1:5">
      <c r="A189" s="372"/>
      <c r="B189" s="372"/>
      <c r="C189" s="372"/>
      <c r="D189" s="372"/>
      <c r="E189" s="372"/>
    </row>
    <row r="190" spans="1:5">
      <c r="A190" s="372"/>
      <c r="B190" s="372"/>
      <c r="C190" s="372"/>
      <c r="D190" s="372"/>
      <c r="E190" s="372"/>
    </row>
    <row r="191" spans="1:5">
      <c r="A191" s="372"/>
      <c r="B191" s="372"/>
      <c r="C191" s="372"/>
      <c r="D191" s="372"/>
      <c r="E191" s="372"/>
    </row>
    <row r="192" spans="1:5">
      <c r="A192" s="372"/>
      <c r="B192" s="372"/>
      <c r="C192" s="372"/>
      <c r="D192" s="372"/>
      <c r="E192" s="372"/>
    </row>
    <row r="193" spans="1:5">
      <c r="A193" s="372"/>
      <c r="B193" s="372"/>
      <c r="C193" s="372"/>
      <c r="D193" s="372"/>
      <c r="E193" s="372"/>
    </row>
    <row r="194" spans="1:5">
      <c r="A194" s="372"/>
      <c r="B194" s="372"/>
      <c r="C194" s="372"/>
      <c r="D194" s="372"/>
      <c r="E194" s="372"/>
    </row>
    <row r="195" spans="1:5">
      <c r="A195" s="372"/>
      <c r="B195" s="372"/>
      <c r="C195" s="372"/>
      <c r="D195" s="372"/>
      <c r="E195" s="372"/>
    </row>
    <row r="196" spans="1:5">
      <c r="A196" s="372"/>
      <c r="B196" s="372"/>
      <c r="C196" s="372"/>
      <c r="D196" s="372"/>
      <c r="E196" s="372"/>
    </row>
    <row r="197" spans="1:5">
      <c r="A197" s="372"/>
      <c r="B197" s="372"/>
      <c r="C197" s="372"/>
      <c r="D197" s="372"/>
      <c r="E197" s="372"/>
    </row>
    <row r="198" spans="1:5">
      <c r="A198" s="372"/>
      <c r="B198" s="372"/>
      <c r="C198" s="372"/>
      <c r="D198" s="372"/>
      <c r="E198" s="372"/>
    </row>
    <row r="199" spans="1:5">
      <c r="A199" s="372"/>
      <c r="B199" s="372"/>
      <c r="C199" s="372"/>
      <c r="D199" s="372"/>
      <c r="E199" s="372"/>
    </row>
    <row r="200" spans="1:5">
      <c r="A200" s="372"/>
      <c r="B200" s="372"/>
      <c r="C200" s="372"/>
      <c r="D200" s="372"/>
      <c r="E200" s="372"/>
    </row>
    <row r="201" spans="1:5">
      <c r="A201" s="348"/>
      <c r="B201" s="348"/>
      <c r="C201" s="348"/>
      <c r="D201" s="348"/>
      <c r="E201" s="348"/>
    </row>
    <row r="202" spans="1:5">
      <c r="A202" s="346" t="s">
        <v>679</v>
      </c>
      <c r="B202" s="348"/>
      <c r="C202" s="348"/>
      <c r="D202" s="348"/>
      <c r="E202" s="348"/>
    </row>
    <row r="203" spans="1:5">
      <c r="A203" s="372" t="s">
        <v>680</v>
      </c>
      <c r="B203" s="372"/>
      <c r="C203" s="372"/>
      <c r="D203" s="372"/>
      <c r="E203" s="372"/>
    </row>
    <row r="204" spans="1:5">
      <c r="A204" s="372"/>
      <c r="B204" s="372"/>
      <c r="C204" s="372"/>
      <c r="D204" s="372"/>
      <c r="E204" s="372"/>
    </row>
    <row r="205" spans="1:5">
      <c r="A205" s="372"/>
      <c r="B205" s="372"/>
      <c r="C205" s="372"/>
      <c r="D205" s="372"/>
      <c r="E205" s="372"/>
    </row>
    <row r="206" spans="1:5">
      <c r="A206" s="372"/>
      <c r="B206" s="372"/>
      <c r="C206" s="372"/>
      <c r="D206" s="372"/>
      <c r="E206" s="372"/>
    </row>
    <row r="207" spans="1:5">
      <c r="A207" s="372"/>
      <c r="B207" s="372"/>
      <c r="C207" s="372"/>
      <c r="D207" s="372"/>
      <c r="E207" s="372"/>
    </row>
    <row r="208" spans="1:5">
      <c r="A208" s="372"/>
      <c r="B208" s="372"/>
      <c r="C208" s="372"/>
      <c r="D208" s="372"/>
      <c r="E208" s="372"/>
    </row>
    <row r="209" spans="1:5">
      <c r="A209" s="372"/>
      <c r="B209" s="372"/>
      <c r="C209" s="372"/>
      <c r="D209" s="372"/>
      <c r="E209" s="372"/>
    </row>
    <row r="210" spans="1:5">
      <c r="A210" s="372"/>
      <c r="B210" s="372"/>
      <c r="C210" s="372"/>
      <c r="D210" s="372"/>
      <c r="E210" s="372"/>
    </row>
    <row r="211" spans="1:5">
      <c r="A211" s="348"/>
      <c r="B211" s="348"/>
      <c r="C211" s="348"/>
      <c r="D211" s="348"/>
      <c r="E211" s="348"/>
    </row>
    <row r="212" spans="1:5">
      <c r="A212" s="346" t="s">
        <v>681</v>
      </c>
      <c r="B212" s="348"/>
      <c r="C212" s="348"/>
      <c r="D212" s="348"/>
      <c r="E212" s="348"/>
    </row>
    <row r="213" spans="1:5">
      <c r="A213" s="372" t="s">
        <v>682</v>
      </c>
      <c r="B213" s="372"/>
      <c r="C213" s="372"/>
      <c r="D213" s="372"/>
      <c r="E213" s="372"/>
    </row>
    <row r="214" spans="1:5">
      <c r="A214" s="372"/>
      <c r="B214" s="372"/>
      <c r="C214" s="372"/>
      <c r="D214" s="372"/>
      <c r="E214" s="372"/>
    </row>
    <row r="215" spans="1:5">
      <c r="A215" s="372"/>
      <c r="B215" s="372"/>
      <c r="C215" s="372"/>
      <c r="D215" s="372"/>
      <c r="E215" s="372"/>
    </row>
    <row r="216" spans="1:5">
      <c r="A216" s="348"/>
      <c r="B216" s="348"/>
      <c r="C216" s="348"/>
      <c r="D216" s="348"/>
      <c r="E216" s="348"/>
    </row>
    <row r="217" spans="1:5" ht="12" customHeight="1">
      <c r="A217" s="346" t="s">
        <v>683</v>
      </c>
      <c r="B217" s="348"/>
      <c r="C217" s="348"/>
      <c r="D217" s="348"/>
      <c r="E217" s="348"/>
    </row>
    <row r="218" spans="1:5" ht="12" customHeight="1">
      <c r="A218" s="372" t="s">
        <v>684</v>
      </c>
      <c r="B218" s="372"/>
      <c r="C218" s="372"/>
      <c r="D218" s="372"/>
      <c r="E218" s="372"/>
    </row>
    <row r="219" spans="1:5" ht="12" customHeight="1">
      <c r="A219" s="372"/>
      <c r="B219" s="372"/>
      <c r="C219" s="372"/>
      <c r="D219" s="372"/>
      <c r="E219" s="372"/>
    </row>
    <row r="220" spans="1:5" ht="12" customHeight="1">
      <c r="A220" s="348"/>
      <c r="B220" s="348"/>
      <c r="C220" s="348"/>
      <c r="D220" s="348"/>
      <c r="E220" s="348"/>
    </row>
    <row r="221" spans="1:5" ht="12" customHeight="1">
      <c r="A221" s="346" t="s">
        <v>685</v>
      </c>
      <c r="B221" s="348"/>
      <c r="C221" s="348"/>
      <c r="D221" s="348"/>
      <c r="E221" s="348"/>
    </row>
    <row r="222" spans="1:5" ht="12" customHeight="1">
      <c r="A222" s="372" t="s">
        <v>686</v>
      </c>
      <c r="B222" s="372"/>
      <c r="C222" s="372"/>
      <c r="D222" s="372"/>
      <c r="E222" s="372"/>
    </row>
    <row r="223" spans="1:5" ht="12" customHeight="1">
      <c r="A223" s="372"/>
      <c r="B223" s="372"/>
      <c r="C223" s="372"/>
      <c r="D223" s="372"/>
      <c r="E223" s="372"/>
    </row>
    <row r="224" spans="1:5" ht="12" customHeight="1">
      <c r="A224" s="372"/>
      <c r="B224" s="372"/>
      <c r="C224" s="372"/>
      <c r="D224" s="372"/>
      <c r="E224" s="372"/>
    </row>
    <row r="225" spans="1:5" ht="12" customHeight="1">
      <c r="A225" s="372"/>
      <c r="B225" s="372"/>
      <c r="C225" s="372"/>
      <c r="D225" s="372"/>
      <c r="E225" s="372"/>
    </row>
    <row r="226" spans="1:5" ht="12" customHeight="1">
      <c r="A226" s="372"/>
      <c r="B226" s="372"/>
      <c r="C226" s="372"/>
      <c r="D226" s="372"/>
      <c r="E226" s="372"/>
    </row>
    <row r="227" spans="1:5" ht="12" customHeight="1">
      <c r="A227" s="372"/>
      <c r="B227" s="372"/>
      <c r="C227" s="372"/>
      <c r="D227" s="372"/>
      <c r="E227" s="372"/>
    </row>
    <row r="228" spans="1:5" ht="12" customHeight="1">
      <c r="A228" s="372"/>
      <c r="B228" s="372"/>
      <c r="C228" s="372"/>
      <c r="D228" s="372"/>
      <c r="E228" s="372"/>
    </row>
    <row r="229" spans="1:5" ht="12" customHeight="1">
      <c r="A229" s="372"/>
      <c r="B229" s="372"/>
      <c r="C229" s="372"/>
      <c r="D229" s="372"/>
      <c r="E229" s="372"/>
    </row>
    <row r="231" spans="1:5" ht="12" customHeight="1">
      <c r="A231" s="382" t="s">
        <v>687</v>
      </c>
      <c r="B231" s="382"/>
      <c r="C231" s="382"/>
      <c r="D231" s="382"/>
      <c r="E231" s="382"/>
    </row>
    <row r="232" spans="1:5" ht="12" customHeight="1">
      <c r="A232" s="382"/>
      <c r="B232" s="382"/>
      <c r="C232" s="382"/>
      <c r="D232" s="382"/>
      <c r="E232" s="382"/>
    </row>
    <row r="233" spans="1:5" ht="12" customHeight="1">
      <c r="A233" s="382"/>
      <c r="B233" s="382"/>
      <c r="C233" s="382"/>
      <c r="D233" s="382"/>
      <c r="E233" s="382"/>
    </row>
    <row r="234" spans="1:5" ht="12" customHeight="1">
      <c r="A234" s="382"/>
      <c r="B234" s="382"/>
      <c r="C234" s="382"/>
      <c r="D234" s="382"/>
      <c r="E234" s="382"/>
    </row>
  </sheetData>
  <sheetProtection algorithmName="SHA-512" hashValue="n2DNsW7hqZxS5KdFcX4pAkBUL74KM8ZpPuFzBRGESiWI7qu1+EIuUJgUdPbrQlKrJWArVTshsMmkGLSMgGMz9w==" saltValue="r66aHcS0FJDDX/UFgM9e9A==" spinCount="100000" sheet="1"/>
  <mergeCells count="34">
    <mergeCell ref="A203:E210"/>
    <mergeCell ref="A213:E215"/>
    <mergeCell ref="A218:E219"/>
    <mergeCell ref="A222:E229"/>
    <mergeCell ref="A231:E234"/>
    <mergeCell ref="A104:E104"/>
    <mergeCell ref="A49:E49"/>
    <mergeCell ref="A52:E60"/>
    <mergeCell ref="A62:E67"/>
    <mergeCell ref="A68:E68"/>
    <mergeCell ref="A71:E75"/>
    <mergeCell ref="A83:E83"/>
    <mergeCell ref="A86:E88"/>
    <mergeCell ref="A91:E92"/>
    <mergeCell ref="A95:E96"/>
    <mergeCell ref="A99:E103"/>
    <mergeCell ref="A182:E184"/>
    <mergeCell ref="A187:E200"/>
    <mergeCell ref="A107:E112"/>
    <mergeCell ref="A115:E122"/>
    <mergeCell ref="A125:E130"/>
    <mergeCell ref="A131:E131"/>
    <mergeCell ref="A134:E136"/>
    <mergeCell ref="A140:E147"/>
    <mergeCell ref="A149:E155"/>
    <mergeCell ref="A157:E164"/>
    <mergeCell ref="A168:E173"/>
    <mergeCell ref="A176:E179"/>
    <mergeCell ref="A78:E80"/>
    <mergeCell ref="B2:E2"/>
    <mergeCell ref="B3:E3"/>
    <mergeCell ref="E21:F21"/>
    <mergeCell ref="A34:E48"/>
    <mergeCell ref="E25:F25"/>
  </mergeCells>
  <pageMargins left="0.70866141732283472" right="0.31496062992125984" top="0.55118110236220474" bottom="0.39370078740157483" header="0.15748031496062992" footer="0.15748031496062992"/>
  <pageSetup paperSize="9" scale="96" orientation="portrait" r:id="rId1"/>
  <headerFooter>
    <oddHeader>&amp;L&amp;8&amp;A&amp;R&amp;8&amp;F</oddHeader>
    <oddFooter>&amp;L&amp;4
&amp;R&amp;4&amp;P</oddFoot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9:V711"/>
  <sheetViews>
    <sheetView view="pageBreakPreview" topLeftCell="A13" zoomScale="115" zoomScaleNormal="100" zoomScaleSheetLayoutView="115" workbookViewId="0">
      <selection activeCell="C31" sqref="C31:C32"/>
    </sheetView>
  </sheetViews>
  <sheetFormatPr defaultColWidth="9.140625" defaultRowHeight="12.75"/>
  <cols>
    <col min="1" max="1" width="12.140625" style="25" customWidth="1"/>
    <col min="2" max="2" width="14" style="25" customWidth="1"/>
    <col min="3" max="3" width="11.140625" style="25" customWidth="1"/>
    <col min="4" max="6" width="9.140625" style="25"/>
    <col min="7" max="7" width="13.140625" style="25" customWidth="1"/>
    <col min="8" max="8" width="4.85546875" style="25" customWidth="1"/>
    <col min="9" max="9" width="14.28515625" style="205" customWidth="1"/>
    <col min="10" max="10" width="3.5703125" style="25" customWidth="1"/>
    <col min="11" max="22" width="9.140625" style="214"/>
    <col min="23" max="16384" width="9.140625" style="25"/>
  </cols>
  <sheetData>
    <row r="9" spans="1:10" ht="20.100000000000001" customHeight="1">
      <c r="B9" s="26"/>
      <c r="C9" s="385" t="s">
        <v>227</v>
      </c>
      <c r="D9" s="386"/>
      <c r="E9" s="386"/>
      <c r="F9" s="386"/>
      <c r="G9" s="386"/>
      <c r="H9" s="386"/>
      <c r="I9" s="386"/>
    </row>
    <row r="10" spans="1:10" ht="15" customHeight="1">
      <c r="B10" s="27" t="s">
        <v>228</v>
      </c>
      <c r="C10" s="387" t="s">
        <v>229</v>
      </c>
      <c r="D10" s="386"/>
      <c r="E10" s="386"/>
      <c r="F10" s="386"/>
      <c r="G10" s="386"/>
      <c r="H10" s="386"/>
      <c r="I10" s="386"/>
    </row>
    <row r="12" spans="1:10" ht="9.75" customHeight="1">
      <c r="A12" s="28"/>
      <c r="B12" s="29" t="s">
        <v>230</v>
      </c>
      <c r="C12" s="29"/>
      <c r="D12" s="28"/>
      <c r="E12" s="28"/>
      <c r="F12" s="28"/>
      <c r="G12" s="28"/>
      <c r="H12" s="28"/>
      <c r="I12" s="30"/>
      <c r="J12" s="28"/>
    </row>
    <row r="13" spans="1:10" ht="9.75" customHeight="1">
      <c r="A13" s="28"/>
      <c r="B13" s="28"/>
      <c r="C13" s="28"/>
      <c r="D13" s="28"/>
      <c r="E13" s="28"/>
      <c r="F13" s="28"/>
      <c r="G13" s="28"/>
      <c r="H13" s="28"/>
      <c r="I13" s="30"/>
      <c r="J13" s="28"/>
    </row>
    <row r="14" spans="1:10" ht="9.75" customHeight="1">
      <c r="A14" s="28"/>
      <c r="B14" s="28" t="s">
        <v>231</v>
      </c>
      <c r="C14" s="28" t="s">
        <v>232</v>
      </c>
      <c r="D14" s="28"/>
      <c r="E14" s="28"/>
      <c r="F14" s="28"/>
      <c r="G14" s="28"/>
      <c r="H14" s="28"/>
      <c r="I14" s="30">
        <f>+I341</f>
        <v>0</v>
      </c>
      <c r="J14" s="31" t="s">
        <v>233</v>
      </c>
    </row>
    <row r="15" spans="1:10" ht="9.75" customHeight="1">
      <c r="A15" s="28"/>
      <c r="B15" s="28"/>
      <c r="C15" s="28"/>
      <c r="D15" s="28"/>
      <c r="E15" s="28"/>
      <c r="F15" s="28"/>
      <c r="G15" s="28"/>
      <c r="H15" s="28"/>
      <c r="I15" s="30"/>
      <c r="J15" s="28"/>
    </row>
    <row r="16" spans="1:10" ht="9.75" customHeight="1">
      <c r="A16" s="28"/>
      <c r="B16" s="28" t="s">
        <v>234</v>
      </c>
      <c r="C16" s="28" t="s">
        <v>235</v>
      </c>
      <c r="D16" s="28"/>
      <c r="E16" s="28"/>
      <c r="F16" s="28"/>
      <c r="G16" s="28"/>
      <c r="H16" s="28"/>
      <c r="I16" s="30">
        <f>+I453</f>
        <v>0</v>
      </c>
      <c r="J16" s="31" t="s">
        <v>233</v>
      </c>
    </row>
    <row r="17" spans="1:10" ht="9.75" customHeight="1">
      <c r="A17" s="28"/>
      <c r="B17" s="28"/>
      <c r="C17" s="28"/>
      <c r="D17" s="28"/>
      <c r="E17" s="28"/>
      <c r="F17" s="28"/>
      <c r="G17" s="28"/>
      <c r="H17" s="28"/>
      <c r="I17" s="30"/>
      <c r="J17" s="28"/>
    </row>
    <row r="18" spans="1:10" ht="9.75" customHeight="1">
      <c r="A18" s="28"/>
      <c r="B18" s="32" t="s">
        <v>236</v>
      </c>
      <c r="C18" s="32" t="s">
        <v>237</v>
      </c>
      <c r="D18" s="32"/>
      <c r="E18" s="32"/>
      <c r="F18" s="32"/>
      <c r="G18" s="32"/>
      <c r="H18" s="32"/>
      <c r="I18" s="33">
        <f>+I542</f>
        <v>0</v>
      </c>
      <c r="J18" s="34" t="s">
        <v>233</v>
      </c>
    </row>
    <row r="19" spans="1:10" ht="9.75" customHeight="1">
      <c r="A19" s="28"/>
      <c r="B19" s="35"/>
      <c r="C19" s="35"/>
      <c r="D19" s="35"/>
      <c r="E19" s="35"/>
      <c r="F19" s="35"/>
      <c r="G19" s="35"/>
      <c r="H19" s="35"/>
      <c r="I19" s="36"/>
      <c r="J19" s="37"/>
    </row>
    <row r="20" spans="1:10" ht="9.75" customHeight="1">
      <c r="A20" s="28"/>
      <c r="B20" s="28"/>
      <c r="C20" s="28"/>
      <c r="D20" s="28"/>
      <c r="E20" s="28"/>
      <c r="F20" s="28"/>
      <c r="G20" s="28"/>
      <c r="H20" s="28"/>
      <c r="I20" s="30"/>
      <c r="J20" s="28"/>
    </row>
    <row r="21" spans="1:10" ht="9.75" customHeight="1">
      <c r="A21" s="28"/>
      <c r="B21" s="38" t="s">
        <v>238</v>
      </c>
      <c r="C21" s="39"/>
      <c r="D21" s="39"/>
      <c r="E21" s="39"/>
      <c r="F21" s="39"/>
      <c r="G21" s="39"/>
      <c r="H21" s="39"/>
      <c r="I21" s="40">
        <f>SUM(I14:I18)</f>
        <v>0</v>
      </c>
      <c r="J21" s="31" t="s">
        <v>233</v>
      </c>
    </row>
    <row r="22" spans="1:10" ht="9.75" customHeight="1">
      <c r="A22" s="28"/>
      <c r="B22" s="39"/>
      <c r="C22" s="39"/>
      <c r="D22" s="39"/>
      <c r="E22" s="39"/>
      <c r="F22" s="39"/>
      <c r="G22" s="39"/>
      <c r="H22" s="39"/>
      <c r="I22" s="40"/>
      <c r="J22" s="39"/>
    </row>
    <row r="23" spans="1:10" ht="9.75" customHeight="1">
      <c r="A23" s="28"/>
      <c r="B23" s="41"/>
      <c r="C23" s="32"/>
      <c r="D23" s="32"/>
      <c r="E23" s="32"/>
      <c r="F23" s="388" t="s">
        <v>239</v>
      </c>
      <c r="G23" s="389"/>
      <c r="H23" s="389"/>
      <c r="I23" s="42">
        <f>+$I$21/C97</f>
        <v>0</v>
      </c>
      <c r="J23" s="31" t="s">
        <v>240</v>
      </c>
    </row>
    <row r="24" spans="1:10" ht="9.75" customHeight="1">
      <c r="A24" s="28"/>
      <c r="B24" s="41"/>
      <c r="C24" s="32"/>
      <c r="D24" s="32"/>
      <c r="E24" s="32"/>
      <c r="F24" s="43"/>
      <c r="G24" s="32"/>
      <c r="H24" s="32"/>
      <c r="I24" s="42"/>
      <c r="J24" s="39"/>
    </row>
    <row r="25" spans="1:10" ht="12" customHeight="1">
      <c r="A25" s="28"/>
      <c r="B25" s="29" t="s">
        <v>699</v>
      </c>
      <c r="C25" s="32"/>
      <c r="D25" s="32"/>
      <c r="E25" s="32"/>
      <c r="F25" s="43"/>
      <c r="G25" s="32"/>
      <c r="H25" s="32"/>
      <c r="I25" s="42"/>
      <c r="J25" s="39"/>
    </row>
    <row r="26" spans="1:10" ht="9.75" customHeight="1">
      <c r="A26" s="28"/>
      <c r="B26" s="41"/>
      <c r="C26" s="32"/>
      <c r="D26" s="32"/>
      <c r="E26" s="32"/>
      <c r="F26" s="43"/>
      <c r="G26" s="32"/>
      <c r="H26" s="32"/>
      <c r="I26" s="42"/>
      <c r="J26" s="39"/>
    </row>
    <row r="27" spans="1:10" ht="9.75" customHeight="1">
      <c r="A27" s="28"/>
      <c r="B27" s="44" t="s">
        <v>241</v>
      </c>
      <c r="C27" s="34" t="s">
        <v>242</v>
      </c>
      <c r="D27" s="32"/>
      <c r="E27" s="32"/>
      <c r="F27" s="34"/>
      <c r="G27" s="45"/>
      <c r="H27" s="46"/>
      <c r="I27" s="30"/>
      <c r="J27" s="31"/>
    </row>
    <row r="28" spans="1:10" ht="9.75" customHeight="1">
      <c r="A28" s="28"/>
      <c r="B28" s="44"/>
      <c r="C28" s="34" t="s">
        <v>243</v>
      </c>
      <c r="D28" s="32"/>
      <c r="E28" s="32"/>
      <c r="F28" s="34"/>
      <c r="G28" s="45" t="s">
        <v>135</v>
      </c>
      <c r="H28" s="47">
        <v>1</v>
      </c>
      <c r="I28" s="240">
        <v>0</v>
      </c>
      <c r="J28" s="31" t="s">
        <v>233</v>
      </c>
    </row>
    <row r="29" spans="1:10" ht="9.75" customHeight="1">
      <c r="A29" s="28"/>
      <c r="B29" s="46"/>
      <c r="C29" s="32"/>
      <c r="D29" s="32"/>
      <c r="E29" s="32"/>
      <c r="F29" s="32"/>
      <c r="G29" s="32"/>
      <c r="H29" s="32"/>
      <c r="I29" s="30"/>
      <c r="J29" s="39"/>
    </row>
    <row r="30" spans="1:10" ht="9.9499999999999993" customHeight="1">
      <c r="A30" s="28"/>
      <c r="B30" s="46" t="s">
        <v>244</v>
      </c>
      <c r="C30" s="34" t="s">
        <v>245</v>
      </c>
      <c r="D30" s="48"/>
      <c r="E30" s="48"/>
      <c r="F30" s="48"/>
      <c r="G30" s="48"/>
      <c r="H30" s="32"/>
      <c r="I30" s="30"/>
      <c r="J30" s="31"/>
    </row>
    <row r="31" spans="1:10" ht="9.9499999999999993" customHeight="1">
      <c r="A31" s="28"/>
      <c r="B31" s="46"/>
      <c r="C31" s="34" t="s">
        <v>246</v>
      </c>
      <c r="D31" s="48"/>
      <c r="E31" s="48"/>
      <c r="F31" s="48"/>
      <c r="G31" s="48"/>
      <c r="H31" s="32"/>
      <c r="I31" s="30"/>
      <c r="J31" s="31"/>
    </row>
    <row r="32" spans="1:10" ht="9.9499999999999993" customHeight="1">
      <c r="A32" s="28"/>
      <c r="B32" s="46"/>
      <c r="C32" s="34" t="s">
        <v>247</v>
      </c>
      <c r="D32" s="48"/>
      <c r="E32" s="48"/>
      <c r="F32" s="48"/>
      <c r="G32" s="49" t="s">
        <v>135</v>
      </c>
      <c r="H32" s="32">
        <v>1</v>
      </c>
      <c r="I32" s="240">
        <v>0</v>
      </c>
      <c r="J32" s="31" t="s">
        <v>233</v>
      </c>
    </row>
    <row r="33" spans="1:10" ht="9.9499999999999993" customHeight="1">
      <c r="A33" s="28"/>
      <c r="B33" s="46"/>
      <c r="C33" s="34"/>
      <c r="D33" s="48"/>
      <c r="E33" s="48"/>
      <c r="F33" s="48"/>
      <c r="G33" s="49"/>
      <c r="H33" s="32"/>
      <c r="I33" s="30"/>
      <c r="J33" s="31"/>
    </row>
    <row r="34" spans="1:10" ht="9.9499999999999993" customHeight="1">
      <c r="A34" s="28"/>
      <c r="B34" s="46" t="s">
        <v>248</v>
      </c>
      <c r="C34" s="34" t="s">
        <v>249</v>
      </c>
      <c r="D34" s="48"/>
      <c r="E34" s="48"/>
      <c r="F34" s="48"/>
      <c r="G34" s="49" t="s">
        <v>135</v>
      </c>
      <c r="H34" s="32">
        <v>1</v>
      </c>
      <c r="I34" s="240">
        <v>0</v>
      </c>
      <c r="J34" s="31" t="s">
        <v>233</v>
      </c>
    </row>
    <row r="35" spans="1:10" ht="9.9499999999999993" customHeight="1">
      <c r="A35" s="28"/>
      <c r="B35" s="46"/>
      <c r="C35" s="34"/>
      <c r="D35" s="48"/>
      <c r="E35" s="48"/>
      <c r="F35" s="48"/>
      <c r="G35" s="49"/>
      <c r="H35" s="32"/>
      <c r="I35" s="30"/>
      <c r="J35" s="31"/>
    </row>
    <row r="36" spans="1:10" ht="9.9499999999999993" customHeight="1">
      <c r="A36" s="28"/>
      <c r="B36" s="46" t="s">
        <v>250</v>
      </c>
      <c r="C36" s="34" t="s">
        <v>251</v>
      </c>
      <c r="D36" s="48"/>
      <c r="E36" s="48"/>
      <c r="F36" s="48"/>
      <c r="G36" s="49"/>
      <c r="H36" s="32"/>
      <c r="I36" s="30"/>
      <c r="J36" s="31"/>
    </row>
    <row r="37" spans="1:10" ht="9.9499999999999993" customHeight="1">
      <c r="A37" s="28"/>
      <c r="B37" s="46"/>
      <c r="C37" s="34" t="s">
        <v>252</v>
      </c>
      <c r="D37" s="48"/>
      <c r="E37" s="48"/>
      <c r="F37" s="48"/>
      <c r="G37" s="49"/>
      <c r="H37" s="32"/>
      <c r="I37" s="30"/>
      <c r="J37" s="31"/>
    </row>
    <row r="38" spans="1:10" ht="9.9499999999999993" customHeight="1">
      <c r="A38" s="28"/>
      <c r="B38" s="46"/>
      <c r="C38" s="34" t="s">
        <v>253</v>
      </c>
      <c r="D38" s="48"/>
      <c r="E38" s="48"/>
      <c r="F38" s="48"/>
      <c r="G38" s="49"/>
      <c r="H38" s="32"/>
      <c r="I38" s="30"/>
      <c r="J38" s="31"/>
    </row>
    <row r="39" spans="1:10" ht="9.9499999999999993" customHeight="1">
      <c r="A39" s="28"/>
      <c r="B39" s="46"/>
      <c r="C39" s="34" t="s">
        <v>254</v>
      </c>
      <c r="D39" s="48"/>
      <c r="E39" s="48"/>
      <c r="F39" s="48"/>
      <c r="G39" s="49" t="s">
        <v>135</v>
      </c>
      <c r="H39" s="32">
        <v>1</v>
      </c>
      <c r="I39" s="240">
        <v>0</v>
      </c>
      <c r="J39" s="31" t="s">
        <v>233</v>
      </c>
    </row>
    <row r="40" spans="1:10" ht="9.9499999999999993" customHeight="1">
      <c r="A40" s="28"/>
      <c r="B40" s="46"/>
      <c r="C40" s="34"/>
      <c r="D40" s="48"/>
      <c r="E40" s="48"/>
      <c r="F40" s="48"/>
      <c r="G40" s="49"/>
      <c r="H40" s="32"/>
      <c r="I40" s="30"/>
      <c r="J40" s="31"/>
    </row>
    <row r="41" spans="1:10" ht="9.9499999999999993" customHeight="1">
      <c r="A41" s="28"/>
      <c r="B41" s="46" t="s">
        <v>255</v>
      </c>
      <c r="C41" s="34" t="s">
        <v>256</v>
      </c>
      <c r="D41" s="48"/>
      <c r="E41" s="48"/>
      <c r="F41" s="48"/>
      <c r="G41" s="49" t="s">
        <v>87</v>
      </c>
      <c r="H41" s="32">
        <v>2</v>
      </c>
      <c r="I41" s="240">
        <v>0</v>
      </c>
      <c r="J41" s="31" t="s">
        <v>233</v>
      </c>
    </row>
    <row r="42" spans="1:10" ht="9.9499999999999993" customHeight="1">
      <c r="A42" s="28"/>
      <c r="B42" s="46"/>
      <c r="C42" s="34"/>
      <c r="D42" s="48"/>
      <c r="E42" s="48"/>
      <c r="F42" s="48"/>
      <c r="G42" s="49"/>
      <c r="H42" s="32"/>
      <c r="I42" s="30"/>
      <c r="J42" s="31"/>
    </row>
    <row r="43" spans="1:10" ht="9.9499999999999993" customHeight="1">
      <c r="A43" s="28"/>
      <c r="B43" s="46" t="s">
        <v>257</v>
      </c>
      <c r="C43" s="34" t="s">
        <v>258</v>
      </c>
      <c r="D43" s="48"/>
      <c r="E43" s="48"/>
      <c r="F43" s="48"/>
      <c r="G43" s="49"/>
      <c r="H43" s="32"/>
      <c r="I43" s="30"/>
      <c r="J43" s="31"/>
    </row>
    <row r="44" spans="1:10" ht="9.9499999999999993" customHeight="1">
      <c r="A44" s="28"/>
      <c r="B44" s="46"/>
      <c r="C44" s="34" t="s">
        <v>259</v>
      </c>
      <c r="D44" s="48"/>
      <c r="E44" s="48"/>
      <c r="F44" s="48"/>
      <c r="G44" s="49" t="s">
        <v>135</v>
      </c>
      <c r="H44" s="32">
        <v>1</v>
      </c>
      <c r="I44" s="240">
        <v>0</v>
      </c>
      <c r="J44" s="31" t="s">
        <v>233</v>
      </c>
    </row>
    <row r="45" spans="1:10" ht="9.9499999999999993" customHeight="1">
      <c r="A45" s="28"/>
      <c r="B45" s="46"/>
      <c r="C45" s="34"/>
      <c r="D45" s="48"/>
      <c r="E45" s="48"/>
      <c r="F45" s="48"/>
      <c r="G45" s="49"/>
      <c r="H45" s="32"/>
      <c r="I45" s="30"/>
      <c r="J45" s="31"/>
    </row>
    <row r="46" spans="1:10" ht="9.9499999999999993" customHeight="1">
      <c r="A46" s="28"/>
      <c r="B46" s="46" t="s">
        <v>260</v>
      </c>
      <c r="C46" s="34" t="s">
        <v>261</v>
      </c>
      <c r="D46" s="48"/>
      <c r="E46" s="48"/>
      <c r="F46" s="48"/>
      <c r="G46" s="49" t="s">
        <v>135</v>
      </c>
      <c r="H46" s="32">
        <v>1</v>
      </c>
      <c r="I46" s="240">
        <v>0</v>
      </c>
      <c r="J46" s="31" t="s">
        <v>233</v>
      </c>
    </row>
    <row r="47" spans="1:10" ht="9.9499999999999993" customHeight="1">
      <c r="A47" s="28"/>
      <c r="B47" s="46"/>
      <c r="C47" s="34"/>
      <c r="D47" s="48"/>
      <c r="E47" s="48"/>
      <c r="F47" s="48"/>
      <c r="G47" s="49"/>
      <c r="H47" s="32"/>
      <c r="I47" s="30"/>
      <c r="J47" s="31"/>
    </row>
    <row r="48" spans="1:10" ht="9.9499999999999993" customHeight="1">
      <c r="A48" s="28"/>
      <c r="B48" s="46" t="s">
        <v>262</v>
      </c>
      <c r="C48" s="34" t="s">
        <v>263</v>
      </c>
      <c r="D48" s="48"/>
      <c r="E48" s="48"/>
      <c r="F48" s="48"/>
      <c r="G48" s="49"/>
      <c r="H48" s="32"/>
      <c r="I48" s="30"/>
      <c r="J48" s="31"/>
    </row>
    <row r="49" spans="1:22" ht="9.9499999999999993" customHeight="1">
      <c r="A49" s="28"/>
      <c r="B49" s="46"/>
      <c r="C49" s="34" t="s">
        <v>264</v>
      </c>
      <c r="D49" s="48"/>
      <c r="E49" s="48"/>
      <c r="F49" s="48"/>
      <c r="G49" s="49"/>
      <c r="H49" s="32"/>
      <c r="I49" s="30"/>
      <c r="J49" s="31"/>
    </row>
    <row r="50" spans="1:22" ht="9.9499999999999993" customHeight="1">
      <c r="A50" s="28"/>
      <c r="B50" s="46"/>
      <c r="C50" s="34" t="s">
        <v>265</v>
      </c>
      <c r="D50" s="48"/>
      <c r="E50" s="48"/>
      <c r="F50" s="48"/>
      <c r="G50" s="49"/>
      <c r="H50" s="32"/>
      <c r="I50" s="30"/>
      <c r="J50" s="31"/>
    </row>
    <row r="51" spans="1:22" ht="9.9499999999999993" customHeight="1">
      <c r="A51" s="28"/>
      <c r="B51" s="46"/>
      <c r="C51" s="34" t="s">
        <v>266</v>
      </c>
      <c r="D51" s="48"/>
      <c r="E51" s="48"/>
      <c r="F51" s="48"/>
      <c r="G51" s="49" t="s">
        <v>135</v>
      </c>
      <c r="H51" s="32">
        <v>1</v>
      </c>
      <c r="I51" s="240">
        <v>0</v>
      </c>
      <c r="J51" s="31" t="s">
        <v>233</v>
      </c>
    </row>
    <row r="52" spans="1:22" ht="9.9499999999999993" customHeight="1">
      <c r="A52" s="28"/>
      <c r="B52" s="46"/>
      <c r="C52" s="34"/>
      <c r="D52" s="48"/>
      <c r="E52" s="48"/>
      <c r="F52" s="48"/>
      <c r="G52" s="49"/>
      <c r="H52" s="32"/>
      <c r="I52" s="30"/>
      <c r="J52" s="31"/>
    </row>
    <row r="53" spans="1:22" ht="9.9499999999999993" customHeight="1">
      <c r="A53" s="28"/>
      <c r="B53" s="46" t="s">
        <v>262</v>
      </c>
      <c r="C53" s="34" t="s">
        <v>267</v>
      </c>
      <c r="D53" s="48"/>
      <c r="E53" s="48"/>
      <c r="F53" s="48"/>
      <c r="G53" s="49"/>
      <c r="H53" s="32"/>
      <c r="I53" s="30"/>
      <c r="J53" s="31"/>
    </row>
    <row r="54" spans="1:22" ht="9.9499999999999993" customHeight="1">
      <c r="A54" s="28"/>
      <c r="B54" s="46"/>
      <c r="C54" s="34" t="s">
        <v>268</v>
      </c>
      <c r="D54" s="48"/>
      <c r="E54" s="48"/>
      <c r="F54" s="48"/>
      <c r="G54" s="49"/>
      <c r="H54" s="32"/>
      <c r="I54" s="30"/>
      <c r="J54" s="31"/>
    </row>
    <row r="55" spans="1:22" ht="9.9499999999999993" customHeight="1">
      <c r="A55" s="28"/>
      <c r="B55" s="46"/>
      <c r="C55" s="34" t="s">
        <v>269</v>
      </c>
      <c r="D55" s="48"/>
      <c r="E55" s="48"/>
      <c r="F55" s="48"/>
      <c r="G55" s="49" t="s">
        <v>135</v>
      </c>
      <c r="H55" s="32">
        <v>1</v>
      </c>
      <c r="I55" s="240">
        <v>0</v>
      </c>
      <c r="J55" s="31" t="s">
        <v>233</v>
      </c>
    </row>
    <row r="56" spans="1:22" ht="9.9499999999999993" customHeight="1">
      <c r="A56" s="28"/>
      <c r="B56" s="46"/>
      <c r="C56" s="34"/>
      <c r="D56" s="48"/>
      <c r="E56" s="48"/>
      <c r="F56" s="48"/>
      <c r="G56" s="49"/>
      <c r="H56" s="32"/>
      <c r="I56" s="30"/>
      <c r="J56" s="31"/>
    </row>
    <row r="57" spans="1:22" ht="9.9499999999999993" customHeight="1">
      <c r="A57" s="28"/>
      <c r="B57" s="46" t="s">
        <v>270</v>
      </c>
      <c r="C57" s="34" t="s">
        <v>271</v>
      </c>
      <c r="D57" s="48"/>
      <c r="E57" s="48"/>
      <c r="F57" s="48"/>
      <c r="G57" s="49"/>
      <c r="H57" s="32"/>
      <c r="I57" s="30"/>
      <c r="J57" s="31"/>
    </row>
    <row r="58" spans="1:22" ht="9.9499999999999993" customHeight="1">
      <c r="A58" s="28"/>
      <c r="B58" s="32"/>
      <c r="C58" s="34" t="s">
        <v>272</v>
      </c>
      <c r="D58" s="48"/>
      <c r="E58" s="48"/>
      <c r="F58" s="48"/>
      <c r="G58" s="49"/>
      <c r="H58" s="32"/>
      <c r="I58" s="30"/>
      <c r="J58" s="31"/>
    </row>
    <row r="59" spans="1:22" ht="9.9499999999999993" customHeight="1">
      <c r="A59" s="28"/>
      <c r="B59" s="35"/>
      <c r="C59" s="37" t="s">
        <v>273</v>
      </c>
      <c r="D59" s="50"/>
      <c r="E59" s="50"/>
      <c r="F59" s="50"/>
      <c r="G59" s="51" t="s">
        <v>135</v>
      </c>
      <c r="H59" s="35">
        <v>1</v>
      </c>
      <c r="I59" s="241">
        <v>0</v>
      </c>
      <c r="J59" s="37" t="s">
        <v>233</v>
      </c>
    </row>
    <row r="60" spans="1:22" ht="9.75" customHeight="1">
      <c r="A60" s="28"/>
      <c r="B60" s="32"/>
      <c r="C60" s="34"/>
      <c r="D60" s="34"/>
      <c r="E60" s="34"/>
      <c r="F60" s="34"/>
      <c r="G60" s="34"/>
      <c r="H60" s="34"/>
      <c r="I60" s="52"/>
      <c r="J60" s="31"/>
    </row>
    <row r="61" spans="1:22" ht="9.75" customHeight="1">
      <c r="A61" s="28"/>
      <c r="B61" s="38" t="s">
        <v>698</v>
      </c>
      <c r="C61" s="39"/>
      <c r="D61" s="39"/>
      <c r="E61" s="39"/>
      <c r="F61" s="39"/>
      <c r="G61" s="39"/>
      <c r="H61" s="39"/>
      <c r="I61" s="40">
        <f>SUM(I27:I59)</f>
        <v>0</v>
      </c>
      <c r="J61" s="31" t="s">
        <v>233</v>
      </c>
    </row>
    <row r="62" spans="1:22" ht="9.75" customHeight="1">
      <c r="A62" s="28"/>
      <c r="B62" s="34"/>
      <c r="C62" s="34"/>
      <c r="D62" s="34"/>
      <c r="E62" s="34"/>
      <c r="F62" s="34"/>
      <c r="G62" s="34"/>
      <c r="H62" s="34"/>
      <c r="I62" s="52"/>
      <c r="J62" s="53"/>
    </row>
    <row r="63" spans="1:22" ht="9.75" customHeight="1">
      <c r="A63" s="28"/>
      <c r="B63" s="54" t="s">
        <v>274</v>
      </c>
      <c r="C63" s="55"/>
      <c r="D63" s="55"/>
      <c r="E63" s="55"/>
      <c r="F63" s="55"/>
      <c r="G63" s="55"/>
      <c r="H63" s="55"/>
      <c r="I63" s="56">
        <f>I61+I21</f>
        <v>0</v>
      </c>
      <c r="J63" s="57" t="s">
        <v>233</v>
      </c>
    </row>
    <row r="64" spans="1:22" s="60" customFormat="1" ht="9.75" customHeight="1">
      <c r="A64" s="58"/>
      <c r="B64" s="59"/>
      <c r="C64" s="59"/>
      <c r="D64" s="59"/>
      <c r="E64" s="59"/>
      <c r="F64" s="59"/>
      <c r="G64" s="59"/>
      <c r="H64" s="59"/>
      <c r="I64" s="52"/>
      <c r="J64" s="59"/>
      <c r="K64" s="215"/>
      <c r="L64" s="215"/>
      <c r="M64" s="215"/>
      <c r="N64" s="215"/>
      <c r="O64" s="215"/>
      <c r="P64" s="215"/>
      <c r="Q64" s="215"/>
      <c r="R64" s="215"/>
      <c r="S64" s="215"/>
      <c r="T64" s="215"/>
      <c r="U64" s="215"/>
      <c r="V64" s="215"/>
    </row>
    <row r="65" spans="1:10" ht="9.75" customHeight="1">
      <c r="A65" s="28"/>
      <c r="B65" s="34" t="s">
        <v>275</v>
      </c>
      <c r="C65" s="34"/>
      <c r="D65" s="34"/>
      <c r="E65" s="34"/>
      <c r="F65" s="34"/>
      <c r="G65" s="34"/>
      <c r="H65" s="34"/>
      <c r="I65" s="40">
        <f>I709</f>
        <v>0</v>
      </c>
      <c r="J65" s="53" t="s">
        <v>233</v>
      </c>
    </row>
    <row r="66" spans="1:10" ht="9.75" customHeight="1">
      <c r="A66" s="28"/>
      <c r="B66" s="34"/>
      <c r="C66" s="34"/>
      <c r="D66" s="34"/>
      <c r="E66" s="34"/>
      <c r="F66" s="34"/>
      <c r="G66" s="34"/>
      <c r="H66" s="34"/>
      <c r="I66" s="52"/>
      <c r="J66" s="53"/>
    </row>
    <row r="67" spans="1:10" ht="9.75" customHeight="1">
      <c r="A67" s="28"/>
      <c r="B67" s="61" t="s">
        <v>276</v>
      </c>
      <c r="C67" s="55"/>
      <c r="D67" s="55"/>
      <c r="E67" s="55"/>
      <c r="F67" s="55"/>
      <c r="G67" s="55"/>
      <c r="H67" s="55"/>
      <c r="I67" s="62">
        <f>I63+I65</f>
        <v>0</v>
      </c>
      <c r="J67" s="63" t="s">
        <v>233</v>
      </c>
    </row>
    <row r="68" spans="1:10" ht="9.75" customHeight="1">
      <c r="A68" s="28"/>
      <c r="B68" s="41"/>
      <c r="C68" s="32"/>
      <c r="D68" s="32"/>
      <c r="E68" s="32"/>
      <c r="F68" s="43"/>
      <c r="G68" s="32"/>
      <c r="H68" s="32"/>
      <c r="I68" s="42"/>
      <c r="J68" s="39"/>
    </row>
    <row r="69" spans="1:10" ht="9.75" customHeight="1">
      <c r="A69" s="28"/>
      <c r="B69" s="34"/>
      <c r="C69" s="34"/>
      <c r="D69" s="34"/>
      <c r="E69" s="34"/>
      <c r="F69" s="34"/>
      <c r="G69" s="34"/>
      <c r="H69" s="34"/>
      <c r="I69" s="52"/>
      <c r="J69" s="53"/>
    </row>
    <row r="70" spans="1:10" ht="9.75" customHeight="1">
      <c r="A70" s="28"/>
      <c r="B70" s="64" t="s">
        <v>277</v>
      </c>
      <c r="C70" s="34"/>
      <c r="D70" s="34"/>
      <c r="E70" s="34"/>
      <c r="F70" s="34"/>
      <c r="G70" s="34"/>
      <c r="H70" s="34"/>
      <c r="I70" s="52"/>
      <c r="J70" s="53"/>
    </row>
    <row r="71" spans="1:10" ht="9.75" customHeight="1">
      <c r="A71" s="28"/>
      <c r="B71" s="34"/>
      <c r="C71" s="34"/>
      <c r="D71" s="34"/>
      <c r="E71" s="34"/>
      <c r="F71" s="34"/>
      <c r="G71" s="34"/>
      <c r="H71" s="34"/>
      <c r="I71" s="52"/>
      <c r="J71" s="53"/>
    </row>
    <row r="72" spans="1:10" ht="9.75" customHeight="1">
      <c r="A72" s="28"/>
      <c r="B72" s="64" t="s">
        <v>278</v>
      </c>
      <c r="C72" s="34"/>
      <c r="D72" s="34"/>
      <c r="E72" s="34"/>
      <c r="F72" s="34"/>
      <c r="G72" s="34"/>
      <c r="H72" s="34"/>
      <c r="I72" s="52"/>
      <c r="J72" s="53"/>
    </row>
    <row r="73" spans="1:10" ht="9.75" customHeight="1">
      <c r="A73" s="28"/>
      <c r="B73" s="65"/>
      <c r="C73" s="32"/>
      <c r="D73" s="32"/>
      <c r="E73" s="32"/>
      <c r="F73" s="32"/>
      <c r="G73" s="32"/>
      <c r="H73" s="32"/>
      <c r="I73" s="42"/>
      <c r="J73" s="39"/>
    </row>
    <row r="74" spans="1:10" ht="10.5" customHeight="1">
      <c r="A74" s="28"/>
      <c r="B74" s="66" t="s">
        <v>279</v>
      </c>
      <c r="C74" s="67"/>
      <c r="D74" s="67"/>
      <c r="E74" s="67"/>
      <c r="F74" s="67"/>
      <c r="G74" s="32"/>
      <c r="H74" s="32"/>
      <c r="I74" s="42"/>
      <c r="J74" s="39"/>
    </row>
    <row r="75" spans="1:10" ht="10.5" customHeight="1">
      <c r="A75" s="28"/>
      <c r="B75" s="34" t="s">
        <v>280</v>
      </c>
      <c r="C75" s="67"/>
      <c r="D75" s="67"/>
      <c r="E75" s="67"/>
      <c r="F75" s="67"/>
      <c r="G75" s="32"/>
      <c r="H75" s="32"/>
      <c r="I75" s="42"/>
      <c r="J75" s="39"/>
    </row>
    <row r="76" spans="1:10" ht="9.75" customHeight="1">
      <c r="A76" s="28"/>
      <c r="B76" s="28" t="s">
        <v>281</v>
      </c>
      <c r="C76" s="32"/>
      <c r="D76" s="32"/>
      <c r="E76" s="32"/>
      <c r="F76" s="32"/>
      <c r="G76" s="32"/>
      <c r="H76" s="32"/>
      <c r="I76" s="68"/>
      <c r="J76" s="69"/>
    </row>
    <row r="77" spans="1:10" ht="9.75" customHeight="1">
      <c r="A77" s="28"/>
      <c r="B77" s="59"/>
      <c r="C77" s="32"/>
      <c r="D77" s="32"/>
      <c r="E77" s="32"/>
      <c r="F77" s="32"/>
      <c r="G77" s="32"/>
      <c r="H77" s="32"/>
      <c r="I77" s="68"/>
      <c r="J77" s="69"/>
    </row>
    <row r="78" spans="1:10" ht="9.75" customHeight="1">
      <c r="A78" s="70"/>
      <c r="B78" s="58" t="s">
        <v>282</v>
      </c>
      <c r="C78" s="28"/>
      <c r="D78" s="28"/>
      <c r="E78" s="28">
        <v>60</v>
      </c>
      <c r="F78" s="28" t="s">
        <v>283</v>
      </c>
      <c r="G78" s="28"/>
      <c r="H78" s="28"/>
      <c r="I78" s="30"/>
      <c r="J78" s="28"/>
    </row>
    <row r="79" spans="1:10" ht="9.75" customHeight="1">
      <c r="A79" s="70"/>
      <c r="B79" s="58"/>
      <c r="C79" s="28"/>
      <c r="D79" s="28"/>
      <c r="E79" s="28"/>
      <c r="F79" s="28"/>
      <c r="G79" s="28"/>
      <c r="H79" s="28"/>
      <c r="I79" s="30"/>
      <c r="J79" s="28"/>
    </row>
    <row r="80" spans="1:10" ht="9.75" customHeight="1">
      <c r="A80" s="70"/>
      <c r="B80" s="58" t="s">
        <v>284</v>
      </c>
      <c r="C80" s="28"/>
      <c r="D80" s="28"/>
      <c r="E80" s="71">
        <v>60</v>
      </c>
      <c r="F80" s="28" t="s">
        <v>285</v>
      </c>
      <c r="G80" s="28"/>
      <c r="H80" s="28"/>
      <c r="I80" s="30"/>
      <c r="J80" s="28"/>
    </row>
    <row r="81" spans="1:10" ht="9.75" customHeight="1">
      <c r="A81" s="28"/>
      <c r="B81" s="58"/>
      <c r="C81" s="28"/>
      <c r="D81" s="28"/>
      <c r="E81" s="71"/>
      <c r="F81" s="28"/>
      <c r="G81" s="28"/>
      <c r="H81" s="28"/>
      <c r="I81" s="30"/>
      <c r="J81" s="28"/>
    </row>
    <row r="82" spans="1:10" ht="9.75" customHeight="1">
      <c r="A82" s="28"/>
      <c r="B82" s="72" t="s">
        <v>286</v>
      </c>
      <c r="C82" s="28"/>
      <c r="D82" s="28"/>
      <c r="E82" s="28"/>
      <c r="F82" s="28"/>
      <c r="G82" s="28"/>
      <c r="H82" s="28"/>
      <c r="I82" s="30"/>
      <c r="J82" s="28"/>
    </row>
    <row r="83" spans="1:10" ht="9.75" customHeight="1">
      <c r="A83" s="70"/>
      <c r="B83" s="58"/>
      <c r="C83" s="28"/>
      <c r="D83" s="28"/>
      <c r="E83" s="28"/>
      <c r="F83" s="28"/>
      <c r="G83" s="28"/>
      <c r="H83" s="28"/>
      <c r="I83" s="30"/>
      <c r="J83" s="28"/>
    </row>
    <row r="84" spans="1:10" ht="9.75" customHeight="1">
      <c r="A84" s="28"/>
      <c r="B84" s="73"/>
      <c r="C84" s="28"/>
      <c r="D84" s="28"/>
      <c r="E84" s="28"/>
      <c r="F84" s="28"/>
      <c r="G84" s="28"/>
      <c r="H84" s="28"/>
      <c r="I84" s="30"/>
      <c r="J84" s="28"/>
    </row>
    <row r="85" spans="1:10" ht="9.75" customHeight="1">
      <c r="A85" s="28"/>
      <c r="B85" s="73"/>
      <c r="C85" s="28"/>
      <c r="D85" s="28"/>
      <c r="E85" s="28"/>
      <c r="F85" s="28"/>
      <c r="G85" s="28"/>
      <c r="H85" s="28"/>
      <c r="I85" s="30"/>
      <c r="J85" s="28"/>
    </row>
    <row r="86" spans="1:10" ht="9.75" customHeight="1">
      <c r="A86" s="28"/>
      <c r="B86" s="73"/>
      <c r="C86" s="28"/>
      <c r="D86" s="28"/>
      <c r="E86" s="28"/>
      <c r="F86" s="28"/>
      <c r="G86" s="28"/>
      <c r="H86" s="28"/>
      <c r="I86" s="30"/>
      <c r="J86" s="28"/>
    </row>
    <row r="87" spans="1:10" ht="9.75" customHeight="1">
      <c r="A87" s="28"/>
      <c r="B87" s="28"/>
      <c r="C87" s="28"/>
      <c r="D87" s="28"/>
      <c r="E87" s="28"/>
      <c r="F87" s="28"/>
      <c r="G87" s="28"/>
      <c r="H87" s="28"/>
      <c r="I87" s="30"/>
      <c r="J87" s="28"/>
    </row>
    <row r="88" spans="1:10" ht="9.75" customHeight="1">
      <c r="A88" s="28"/>
      <c r="B88" s="28"/>
      <c r="C88" s="28"/>
      <c r="D88" s="28"/>
      <c r="E88" s="28"/>
      <c r="F88" s="28"/>
      <c r="G88" s="28"/>
      <c r="H88" s="28"/>
      <c r="I88" s="30"/>
      <c r="J88" s="28"/>
    </row>
    <row r="89" spans="1:10" ht="12.75" customHeight="1">
      <c r="A89" s="74"/>
      <c r="B89" s="74" t="s">
        <v>287</v>
      </c>
      <c r="C89" s="74" t="s">
        <v>229</v>
      </c>
      <c r="D89" s="74"/>
      <c r="E89" s="74"/>
      <c r="F89" s="74"/>
      <c r="G89" s="74"/>
      <c r="H89" s="74"/>
      <c r="I89" s="75"/>
      <c r="J89" s="74"/>
    </row>
    <row r="90" spans="1:10" ht="9.75" customHeight="1">
      <c r="A90" s="28"/>
      <c r="B90" s="28"/>
      <c r="C90" s="28"/>
      <c r="D90" s="28"/>
      <c r="E90" s="28"/>
      <c r="F90" s="28"/>
      <c r="G90" s="28"/>
      <c r="H90" s="28"/>
      <c r="I90" s="30"/>
      <c r="J90" s="28"/>
    </row>
    <row r="91" spans="1:10" ht="9.75" customHeight="1">
      <c r="A91" s="76" t="s">
        <v>231</v>
      </c>
      <c r="B91" s="76" t="s">
        <v>121</v>
      </c>
      <c r="C91" s="28"/>
      <c r="D91" s="28"/>
      <c r="E91" s="28"/>
      <c r="F91" s="28"/>
      <c r="G91" s="28"/>
      <c r="H91" s="28"/>
      <c r="I91" s="30"/>
      <c r="J91" s="28"/>
    </row>
    <row r="92" spans="1:10" ht="9.75" customHeight="1">
      <c r="A92" s="76"/>
      <c r="B92" s="76"/>
      <c r="C92" s="28"/>
      <c r="D92" s="28"/>
      <c r="E92" s="28"/>
      <c r="F92" s="28"/>
      <c r="G92" s="28"/>
      <c r="H92" s="28"/>
      <c r="I92" s="30"/>
      <c r="J92" s="28"/>
    </row>
    <row r="93" spans="1:10" ht="9.75" customHeight="1">
      <c r="A93" s="77" t="s">
        <v>288</v>
      </c>
      <c r="B93" s="390" t="s">
        <v>289</v>
      </c>
      <c r="C93" s="390"/>
      <c r="D93" s="390"/>
      <c r="E93" s="390"/>
      <c r="F93" s="390"/>
      <c r="G93" s="390"/>
      <c r="H93" s="77"/>
      <c r="I93" s="78"/>
      <c r="J93" s="77"/>
    </row>
    <row r="94" spans="1:10" ht="9.75" customHeight="1">
      <c r="A94" s="77"/>
      <c r="B94" s="390"/>
      <c r="C94" s="390"/>
      <c r="D94" s="390"/>
      <c r="E94" s="390"/>
      <c r="F94" s="390"/>
      <c r="G94" s="390"/>
      <c r="H94" s="77"/>
      <c r="I94" s="78"/>
      <c r="J94" s="77"/>
    </row>
    <row r="95" spans="1:10" ht="9.75" customHeight="1">
      <c r="A95" s="77"/>
      <c r="B95" s="390"/>
      <c r="C95" s="390"/>
      <c r="D95" s="390"/>
      <c r="E95" s="390"/>
      <c r="F95" s="390"/>
      <c r="G95" s="390"/>
      <c r="H95" s="77"/>
      <c r="I95" s="78"/>
      <c r="J95" s="77"/>
    </row>
    <row r="96" spans="1:10" ht="9.75" customHeight="1">
      <c r="A96" s="77"/>
      <c r="B96" s="391"/>
      <c r="C96" s="391"/>
      <c r="D96" s="391"/>
      <c r="E96" s="391"/>
      <c r="F96" s="391"/>
      <c r="G96" s="391"/>
      <c r="H96" s="77"/>
      <c r="I96" s="78"/>
      <c r="J96" s="77"/>
    </row>
    <row r="97" spans="1:12" ht="9.75" customHeight="1">
      <c r="A97" s="77"/>
      <c r="B97" s="79" t="s">
        <v>205</v>
      </c>
      <c r="C97" s="80">
        <v>222.68</v>
      </c>
      <c r="D97" s="81"/>
      <c r="E97" s="81"/>
      <c r="F97" s="82" t="s">
        <v>290</v>
      </c>
      <c r="G97" s="206">
        <v>0</v>
      </c>
      <c r="H97" s="81" t="s">
        <v>240</v>
      </c>
      <c r="I97" s="84">
        <f>+G97*C97</f>
        <v>0</v>
      </c>
      <c r="J97" s="81" t="s">
        <v>233</v>
      </c>
    </row>
    <row r="98" spans="1:12" ht="9.75" customHeight="1">
      <c r="A98" s="77"/>
      <c r="B98" s="77"/>
      <c r="C98" s="77"/>
      <c r="D98" s="77"/>
      <c r="E98" s="77"/>
      <c r="F98" s="77"/>
      <c r="G98" s="77"/>
      <c r="H98" s="77"/>
      <c r="I98" s="78"/>
      <c r="J98" s="77"/>
    </row>
    <row r="99" spans="1:12" ht="9.75" customHeight="1">
      <c r="A99" s="77" t="s">
        <v>291</v>
      </c>
      <c r="B99" s="383" t="s">
        <v>292</v>
      </c>
      <c r="C99" s="383"/>
      <c r="D99" s="383"/>
      <c r="E99" s="383"/>
      <c r="F99" s="383"/>
      <c r="G99" s="383"/>
      <c r="H99" s="77"/>
      <c r="I99" s="78"/>
      <c r="J99" s="77"/>
    </row>
    <row r="100" spans="1:12" ht="9.75" customHeight="1">
      <c r="A100" s="77"/>
      <c r="B100" s="383"/>
      <c r="C100" s="383"/>
      <c r="D100" s="383"/>
      <c r="E100" s="383"/>
      <c r="F100" s="383"/>
      <c r="G100" s="383"/>
      <c r="H100" s="77"/>
      <c r="I100" s="78"/>
      <c r="J100" s="77"/>
    </row>
    <row r="101" spans="1:12" ht="9.75" customHeight="1" thickBot="1">
      <c r="A101" s="77"/>
      <c r="B101" s="384"/>
      <c r="C101" s="384"/>
      <c r="D101" s="384"/>
      <c r="E101" s="384"/>
      <c r="F101" s="384"/>
      <c r="G101" s="384"/>
      <c r="H101" s="77"/>
      <c r="I101" s="78"/>
      <c r="J101" s="77"/>
    </row>
    <row r="102" spans="1:12" ht="9.75" customHeight="1" thickBot="1">
      <c r="A102" s="77"/>
      <c r="B102" s="79" t="s">
        <v>135</v>
      </c>
      <c r="C102" s="89">
        <v>1</v>
      </c>
      <c r="D102" s="81"/>
      <c r="E102" s="81"/>
      <c r="F102" s="82" t="s">
        <v>290</v>
      </c>
      <c r="G102" s="206">
        <v>0</v>
      </c>
      <c r="H102" s="81" t="s">
        <v>300</v>
      </c>
      <c r="I102" s="84">
        <f>+C102*G102</f>
        <v>0</v>
      </c>
      <c r="J102" s="81" t="s">
        <v>233</v>
      </c>
      <c r="K102" s="216" t="s">
        <v>293</v>
      </c>
      <c r="L102" s="217"/>
    </row>
    <row r="103" spans="1:12" ht="9.75" customHeight="1">
      <c r="A103" s="77"/>
      <c r="B103" s="77"/>
      <c r="C103" s="77"/>
      <c r="D103" s="77"/>
      <c r="E103" s="77"/>
      <c r="F103" s="77"/>
      <c r="G103" s="77"/>
      <c r="H103" s="77"/>
      <c r="I103" s="78"/>
      <c r="J103" s="77"/>
    </row>
    <row r="104" spans="1:12" ht="9.75" customHeight="1">
      <c r="A104" s="77" t="s">
        <v>294</v>
      </c>
      <c r="B104" s="383" t="s">
        <v>295</v>
      </c>
      <c r="C104" s="383"/>
      <c r="D104" s="383"/>
      <c r="E104" s="383"/>
      <c r="F104" s="383"/>
      <c r="G104" s="383"/>
      <c r="H104" s="77"/>
      <c r="I104" s="78"/>
      <c r="J104" s="77"/>
    </row>
    <row r="105" spans="1:12" ht="9.75" customHeight="1">
      <c r="A105" s="77"/>
      <c r="B105" s="383"/>
      <c r="C105" s="383"/>
      <c r="D105" s="383"/>
      <c r="E105" s="383"/>
      <c r="F105" s="383"/>
      <c r="G105" s="383"/>
      <c r="H105" s="77"/>
      <c r="I105" s="78"/>
      <c r="J105" s="77"/>
    </row>
    <row r="106" spans="1:12" ht="9.75" customHeight="1">
      <c r="A106" s="77"/>
      <c r="B106" s="383"/>
      <c r="C106" s="383"/>
      <c r="D106" s="383"/>
      <c r="E106" s="383"/>
      <c r="F106" s="383"/>
      <c r="G106" s="383"/>
      <c r="H106" s="77"/>
      <c r="I106" s="78"/>
      <c r="J106" s="77"/>
    </row>
    <row r="107" spans="1:12" ht="9.75" customHeight="1" thickBot="1">
      <c r="A107" s="77"/>
      <c r="B107" s="384"/>
      <c r="C107" s="384"/>
      <c r="D107" s="384"/>
      <c r="E107" s="384"/>
      <c r="F107" s="384"/>
      <c r="G107" s="384"/>
      <c r="H107" s="77"/>
      <c r="I107" s="78"/>
      <c r="J107" s="77"/>
    </row>
    <row r="108" spans="1:12" ht="9.75" customHeight="1" thickBot="1">
      <c r="A108" s="77"/>
      <c r="B108" s="79" t="s">
        <v>135</v>
      </c>
      <c r="C108" s="89">
        <v>1</v>
      </c>
      <c r="D108" s="81"/>
      <c r="E108" s="81"/>
      <c r="F108" s="82" t="s">
        <v>290</v>
      </c>
      <c r="G108" s="206">
        <v>0</v>
      </c>
      <c r="H108" s="81" t="s">
        <v>300</v>
      </c>
      <c r="I108" s="84">
        <f>+C108*G108</f>
        <v>0</v>
      </c>
      <c r="J108" s="81" t="s">
        <v>233</v>
      </c>
      <c r="K108" s="216" t="s">
        <v>296</v>
      </c>
      <c r="L108" s="217"/>
    </row>
    <row r="109" spans="1:12" ht="10.5" customHeight="1">
      <c r="A109" s="77"/>
      <c r="B109" s="77"/>
      <c r="C109" s="77"/>
      <c r="D109" s="77"/>
      <c r="E109" s="77"/>
      <c r="F109" s="77"/>
      <c r="G109" s="77"/>
      <c r="H109" s="77"/>
      <c r="I109" s="78"/>
      <c r="J109" s="77"/>
    </row>
    <row r="110" spans="1:12" ht="9.75" customHeight="1">
      <c r="A110" s="77" t="s">
        <v>297</v>
      </c>
      <c r="B110" s="383" t="s">
        <v>298</v>
      </c>
      <c r="C110" s="384"/>
      <c r="D110" s="384"/>
      <c r="E110" s="384"/>
      <c r="F110" s="384"/>
      <c r="G110" s="384"/>
      <c r="H110" s="77"/>
      <c r="I110" s="85"/>
      <c r="J110" s="86"/>
    </row>
    <row r="111" spans="1:12" ht="9.75" customHeight="1">
      <c r="A111" s="77"/>
      <c r="B111" s="384"/>
      <c r="C111" s="384"/>
      <c r="D111" s="384"/>
      <c r="E111" s="384"/>
      <c r="F111" s="384"/>
      <c r="G111" s="384"/>
      <c r="H111" s="77"/>
      <c r="I111" s="85"/>
      <c r="J111" s="77"/>
    </row>
    <row r="112" spans="1:12" ht="9.75" customHeight="1">
      <c r="A112" s="77"/>
      <c r="B112" s="384"/>
      <c r="C112" s="384"/>
      <c r="D112" s="384"/>
      <c r="E112" s="384"/>
      <c r="F112" s="384"/>
      <c r="G112" s="384"/>
      <c r="H112" s="77"/>
      <c r="I112" s="78"/>
      <c r="J112" s="77"/>
    </row>
    <row r="113" spans="1:10" ht="9.75" customHeight="1">
      <c r="A113" s="77"/>
      <c r="B113" s="87" t="s">
        <v>299</v>
      </c>
      <c r="C113" s="79" t="s">
        <v>135</v>
      </c>
      <c r="D113" s="81">
        <v>1</v>
      </c>
      <c r="E113" s="81"/>
      <c r="F113" s="82" t="s">
        <v>290</v>
      </c>
      <c r="G113" s="206">
        <v>0</v>
      </c>
      <c r="H113" s="81" t="s">
        <v>300</v>
      </c>
      <c r="I113" s="84">
        <f t="shared" ref="I113:I119" si="0">+D113*G113</f>
        <v>0</v>
      </c>
      <c r="J113" s="81" t="s">
        <v>233</v>
      </c>
    </row>
    <row r="114" spans="1:10" ht="9.75" customHeight="1">
      <c r="A114" s="77"/>
      <c r="B114" s="87" t="s">
        <v>301</v>
      </c>
      <c r="C114" s="79" t="s">
        <v>135</v>
      </c>
      <c r="D114" s="81">
        <v>14</v>
      </c>
      <c r="E114" s="81"/>
      <c r="F114" s="82" t="s">
        <v>290</v>
      </c>
      <c r="G114" s="206">
        <v>0</v>
      </c>
      <c r="H114" s="81" t="s">
        <v>300</v>
      </c>
      <c r="I114" s="84">
        <f t="shared" si="0"/>
        <v>0</v>
      </c>
      <c r="J114" s="81" t="s">
        <v>233</v>
      </c>
    </row>
    <row r="115" spans="1:10" ht="9.75" customHeight="1">
      <c r="A115" s="77"/>
      <c r="B115" s="87" t="s">
        <v>302</v>
      </c>
      <c r="C115" s="79" t="s">
        <v>135</v>
      </c>
      <c r="D115" s="81">
        <v>14</v>
      </c>
      <c r="E115" s="81"/>
      <c r="F115" s="82" t="s">
        <v>290</v>
      </c>
      <c r="G115" s="206">
        <v>0</v>
      </c>
      <c r="H115" s="81" t="s">
        <v>300</v>
      </c>
      <c r="I115" s="84">
        <f t="shared" si="0"/>
        <v>0</v>
      </c>
      <c r="J115" s="81" t="s">
        <v>233</v>
      </c>
    </row>
    <row r="116" spans="1:10" ht="9.75" customHeight="1">
      <c r="A116" s="77"/>
      <c r="B116" s="87" t="s">
        <v>303</v>
      </c>
      <c r="C116" s="79" t="s">
        <v>135</v>
      </c>
      <c r="D116" s="81">
        <v>1</v>
      </c>
      <c r="E116" s="81"/>
      <c r="F116" s="82" t="s">
        <v>290</v>
      </c>
      <c r="G116" s="206">
        <v>0</v>
      </c>
      <c r="H116" s="81" t="s">
        <v>300</v>
      </c>
      <c r="I116" s="84">
        <f t="shared" si="0"/>
        <v>0</v>
      </c>
      <c r="J116" s="81" t="s">
        <v>233</v>
      </c>
    </row>
    <row r="117" spans="1:10" ht="9.75" customHeight="1">
      <c r="A117" s="77"/>
      <c r="B117" s="87" t="s">
        <v>304</v>
      </c>
      <c r="C117" s="79" t="s">
        <v>135</v>
      </c>
      <c r="D117" s="81">
        <v>6</v>
      </c>
      <c r="E117" s="81"/>
      <c r="F117" s="82" t="s">
        <v>290</v>
      </c>
      <c r="G117" s="206">
        <v>0</v>
      </c>
      <c r="H117" s="81" t="s">
        <v>300</v>
      </c>
      <c r="I117" s="84">
        <f t="shared" si="0"/>
        <v>0</v>
      </c>
      <c r="J117" s="81" t="s">
        <v>233</v>
      </c>
    </row>
    <row r="118" spans="1:10" ht="9.75" customHeight="1">
      <c r="A118" s="77"/>
      <c r="B118" s="87" t="s">
        <v>305</v>
      </c>
      <c r="C118" s="79" t="s">
        <v>135</v>
      </c>
      <c r="D118" s="81">
        <v>1</v>
      </c>
      <c r="E118" s="81"/>
      <c r="F118" s="82" t="s">
        <v>290</v>
      </c>
      <c r="G118" s="206">
        <v>0</v>
      </c>
      <c r="H118" s="81" t="s">
        <v>300</v>
      </c>
      <c r="I118" s="84">
        <f t="shared" si="0"/>
        <v>0</v>
      </c>
      <c r="J118" s="81" t="s">
        <v>233</v>
      </c>
    </row>
    <row r="119" spans="1:10" ht="9.75" customHeight="1">
      <c r="A119" s="77"/>
      <c r="B119" s="87" t="s">
        <v>306</v>
      </c>
      <c r="C119" s="79" t="s">
        <v>135</v>
      </c>
      <c r="D119" s="81">
        <v>1</v>
      </c>
      <c r="E119" s="81"/>
      <c r="F119" s="82" t="s">
        <v>290</v>
      </c>
      <c r="G119" s="206">
        <v>0</v>
      </c>
      <c r="H119" s="81" t="s">
        <v>300</v>
      </c>
      <c r="I119" s="84">
        <f t="shared" si="0"/>
        <v>0</v>
      </c>
      <c r="J119" s="81" t="s">
        <v>233</v>
      </c>
    </row>
    <row r="120" spans="1:10" ht="9.75" customHeight="1">
      <c r="A120" s="77"/>
      <c r="B120" s="79"/>
      <c r="C120" s="79"/>
      <c r="D120" s="81"/>
      <c r="E120" s="81"/>
      <c r="F120" s="82"/>
      <c r="G120" s="83"/>
      <c r="H120" s="81"/>
      <c r="I120" s="84"/>
      <c r="J120" s="81"/>
    </row>
    <row r="121" spans="1:10" ht="9.75" customHeight="1">
      <c r="A121" s="77" t="s">
        <v>307</v>
      </c>
      <c r="B121" s="28" t="s">
        <v>308</v>
      </c>
      <c r="C121" s="28"/>
      <c r="D121" s="28"/>
      <c r="E121" s="28"/>
      <c r="F121" s="28"/>
      <c r="G121" s="28"/>
      <c r="H121" s="28"/>
      <c r="I121" s="30"/>
      <c r="J121" s="28"/>
    </row>
    <row r="122" spans="1:10" ht="9.75" customHeight="1">
      <c r="A122" s="28"/>
      <c r="B122" s="28" t="s">
        <v>309</v>
      </c>
      <c r="C122" s="28"/>
      <c r="D122" s="28"/>
      <c r="E122" s="28"/>
      <c r="F122" s="28"/>
      <c r="G122" s="28"/>
      <c r="H122" s="28"/>
      <c r="I122" s="30"/>
      <c r="J122" s="28"/>
    </row>
    <row r="123" spans="1:10" ht="9.75" customHeight="1">
      <c r="A123" s="28"/>
      <c r="B123" s="28"/>
      <c r="C123" s="28"/>
      <c r="D123" s="28"/>
      <c r="E123" s="28"/>
      <c r="F123" s="28"/>
      <c r="G123" s="28"/>
      <c r="H123" s="28"/>
      <c r="I123" s="30"/>
      <c r="J123" s="28"/>
    </row>
    <row r="124" spans="1:10" ht="9.75" customHeight="1">
      <c r="A124" s="28"/>
      <c r="B124" s="79" t="s">
        <v>310</v>
      </c>
      <c r="C124" s="28"/>
      <c r="D124" s="28">
        <v>40</v>
      </c>
      <c r="E124" s="28"/>
      <c r="F124" s="82" t="s">
        <v>290</v>
      </c>
      <c r="G124" s="206">
        <v>0</v>
      </c>
      <c r="H124" s="81" t="s">
        <v>300</v>
      </c>
      <c r="I124" s="84">
        <f>+D124*G124</f>
        <v>0</v>
      </c>
      <c r="J124" s="81" t="s">
        <v>233</v>
      </c>
    </row>
    <row r="125" spans="1:10" ht="9.75" customHeight="1">
      <c r="A125" s="28"/>
      <c r="B125" s="28"/>
      <c r="C125" s="28"/>
      <c r="D125" s="28"/>
      <c r="E125" s="28"/>
      <c r="F125" s="28"/>
      <c r="G125" s="28"/>
      <c r="H125" s="28"/>
      <c r="I125" s="30"/>
      <c r="J125" s="28"/>
    </row>
    <row r="126" spans="1:10" ht="9.75" customHeight="1">
      <c r="A126" s="77" t="s">
        <v>311</v>
      </c>
      <c r="B126" s="28" t="s">
        <v>312</v>
      </c>
      <c r="C126" s="28"/>
      <c r="D126" s="28"/>
      <c r="E126" s="28"/>
      <c r="F126" s="28"/>
      <c r="G126" s="79" t="s">
        <v>313</v>
      </c>
      <c r="H126" s="28"/>
      <c r="I126" s="207">
        <v>0</v>
      </c>
      <c r="J126" s="81" t="s">
        <v>233</v>
      </c>
    </row>
    <row r="127" spans="1:10" ht="9.75" customHeight="1">
      <c r="A127" s="77"/>
      <c r="B127" s="28" t="s">
        <v>314</v>
      </c>
      <c r="C127" s="28"/>
      <c r="D127" s="28"/>
      <c r="E127" s="28"/>
      <c r="F127" s="28"/>
      <c r="G127" s="79"/>
      <c r="H127" s="28"/>
      <c r="I127" s="84"/>
      <c r="J127" s="81"/>
    </row>
    <row r="128" spans="1:10" ht="9.75" customHeight="1">
      <c r="A128" s="28"/>
      <c r="B128" s="28"/>
      <c r="C128" s="28"/>
      <c r="D128" s="28"/>
      <c r="E128" s="28"/>
      <c r="F128" s="28"/>
      <c r="G128" s="28"/>
      <c r="H128" s="28"/>
      <c r="I128" s="30"/>
      <c r="J128" s="28"/>
    </row>
    <row r="129" spans="1:17" ht="9.75" customHeight="1">
      <c r="A129" s="77" t="s">
        <v>315</v>
      </c>
      <c r="B129" s="383" t="s">
        <v>316</v>
      </c>
      <c r="C129" s="384"/>
      <c r="D129" s="384"/>
      <c r="E129" s="384"/>
      <c r="F129" s="384"/>
      <c r="G129" s="384"/>
      <c r="H129" s="28"/>
      <c r="I129" s="30"/>
      <c r="J129" s="28"/>
      <c r="K129" s="218"/>
    </row>
    <row r="130" spans="1:17" ht="9.75" customHeight="1">
      <c r="A130" s="28"/>
      <c r="B130" s="384"/>
      <c r="C130" s="384"/>
      <c r="D130" s="384"/>
      <c r="E130" s="384"/>
      <c r="F130" s="384"/>
      <c r="G130" s="384"/>
      <c r="H130" s="28"/>
      <c r="I130" s="30"/>
      <c r="J130" s="28"/>
    </row>
    <row r="131" spans="1:17" ht="9.75" customHeight="1">
      <c r="A131" s="28"/>
      <c r="B131" s="384"/>
      <c r="C131" s="384"/>
      <c r="D131" s="384"/>
      <c r="E131" s="384"/>
      <c r="F131" s="384"/>
      <c r="G131" s="384"/>
      <c r="H131" s="28"/>
      <c r="I131" s="88"/>
      <c r="J131" s="31"/>
    </row>
    <row r="132" spans="1:17" ht="9.75" customHeight="1">
      <c r="A132" s="28"/>
      <c r="B132" s="79" t="s">
        <v>135</v>
      </c>
      <c r="C132" s="89">
        <v>11</v>
      </c>
      <c r="D132" s="81"/>
      <c r="E132" s="81"/>
      <c r="F132" s="82" t="s">
        <v>290</v>
      </c>
      <c r="G132" s="206">
        <v>0</v>
      </c>
      <c r="H132" s="81" t="s">
        <v>300</v>
      </c>
      <c r="I132" s="84">
        <f>+C132*G132</f>
        <v>0</v>
      </c>
      <c r="J132" s="81" t="s">
        <v>233</v>
      </c>
    </row>
    <row r="133" spans="1:17" ht="9.75" customHeight="1">
      <c r="A133" s="28"/>
      <c r="B133" s="79"/>
      <c r="C133" s="89"/>
      <c r="D133" s="81"/>
      <c r="E133" s="81"/>
      <c r="F133" s="82"/>
      <c r="G133" s="83"/>
      <c r="H133" s="81"/>
      <c r="I133" s="84"/>
      <c r="J133" s="81"/>
    </row>
    <row r="134" spans="1:17" ht="9.75" customHeight="1">
      <c r="A134" s="77" t="s">
        <v>317</v>
      </c>
      <c r="B134" s="383" t="s">
        <v>318</v>
      </c>
      <c r="C134" s="383"/>
      <c r="D134" s="383"/>
      <c r="E134" s="383"/>
      <c r="F134" s="383"/>
      <c r="G134" s="383"/>
      <c r="H134" s="81"/>
      <c r="I134" s="84"/>
      <c r="J134" s="81"/>
    </row>
    <row r="135" spans="1:17" ht="9.75" customHeight="1">
      <c r="A135" s="28"/>
      <c r="B135" s="383"/>
      <c r="C135" s="383"/>
      <c r="D135" s="383"/>
      <c r="E135" s="383"/>
      <c r="F135" s="383"/>
      <c r="G135" s="383"/>
      <c r="H135" s="81"/>
      <c r="I135" s="84"/>
      <c r="J135" s="81"/>
    </row>
    <row r="136" spans="1:17" ht="9.75" customHeight="1">
      <c r="A136" s="28"/>
      <c r="B136" s="383"/>
      <c r="C136" s="383"/>
      <c r="D136" s="383"/>
      <c r="E136" s="383"/>
      <c r="F136" s="383"/>
      <c r="G136" s="383"/>
      <c r="H136" s="81"/>
      <c r="I136" s="84"/>
      <c r="J136" s="81"/>
    </row>
    <row r="137" spans="1:17" ht="9.75" customHeight="1">
      <c r="A137" s="28"/>
      <c r="B137" s="383"/>
      <c r="C137" s="383"/>
      <c r="D137" s="383"/>
      <c r="E137" s="383"/>
      <c r="F137" s="383"/>
      <c r="G137" s="383"/>
      <c r="H137" s="28"/>
      <c r="I137" s="88"/>
      <c r="J137" s="28"/>
      <c r="K137" s="215"/>
    </row>
    <row r="138" spans="1:17" ht="9.75" customHeight="1">
      <c r="A138" s="28"/>
      <c r="B138" s="90" t="s">
        <v>127</v>
      </c>
      <c r="C138" s="91">
        <v>406.83</v>
      </c>
      <c r="D138" s="92"/>
      <c r="E138" s="92"/>
      <c r="F138" s="92"/>
      <c r="G138" s="92"/>
      <c r="H138" s="28"/>
      <c r="I138" s="88"/>
      <c r="J138" s="31"/>
      <c r="L138" s="219"/>
      <c r="M138" s="219"/>
      <c r="N138" s="219"/>
      <c r="O138" s="219"/>
      <c r="P138" s="219"/>
      <c r="Q138" s="219"/>
    </row>
    <row r="139" spans="1:17" ht="9.75" customHeight="1" thickBot="1">
      <c r="A139" s="28"/>
      <c r="B139" s="92"/>
      <c r="C139" s="94"/>
      <c r="D139" s="92"/>
      <c r="E139" s="92"/>
      <c r="F139" s="92"/>
      <c r="G139" s="92"/>
      <c r="H139" s="28"/>
      <c r="I139" s="88"/>
      <c r="J139" s="31"/>
      <c r="L139" s="219"/>
      <c r="M139" s="219"/>
      <c r="N139" s="219"/>
      <c r="O139" s="219"/>
      <c r="P139" s="219"/>
      <c r="Q139" s="219"/>
    </row>
    <row r="140" spans="1:17" ht="9.75" customHeight="1" thickBot="1">
      <c r="A140" s="28"/>
      <c r="B140" s="392" t="s">
        <v>319</v>
      </c>
      <c r="C140" s="393"/>
      <c r="D140" s="393"/>
      <c r="E140" s="86">
        <v>92</v>
      </c>
      <c r="F140" s="86" t="s">
        <v>320</v>
      </c>
      <c r="G140" s="95"/>
      <c r="H140" s="28"/>
      <c r="I140" s="88"/>
      <c r="J140" s="31"/>
      <c r="K140" s="220" t="s">
        <v>321</v>
      </c>
      <c r="L140" s="221"/>
      <c r="M140" s="221"/>
      <c r="N140" s="221"/>
      <c r="O140" s="221"/>
      <c r="P140" s="221"/>
      <c r="Q140" s="221"/>
    </row>
    <row r="141" spans="1:17" ht="9.75" customHeight="1">
      <c r="A141" s="28"/>
      <c r="B141" s="96" t="s">
        <v>127</v>
      </c>
      <c r="C141" s="80">
        <v>374.28359999999998</v>
      </c>
      <c r="D141" s="29"/>
      <c r="E141" s="96"/>
      <c r="F141" s="82" t="s">
        <v>290</v>
      </c>
      <c r="G141" s="206">
        <v>0</v>
      </c>
      <c r="H141" s="81" t="s">
        <v>322</v>
      </c>
      <c r="I141" s="84">
        <f>+C141*G141</f>
        <v>0</v>
      </c>
      <c r="J141" s="81" t="s">
        <v>233</v>
      </c>
      <c r="L141" s="221"/>
      <c r="M141" s="221"/>
      <c r="N141" s="221"/>
      <c r="O141" s="221"/>
      <c r="P141" s="221"/>
      <c r="Q141" s="221"/>
    </row>
    <row r="142" spans="1:17" ht="9.75" customHeight="1">
      <c r="A142" s="28"/>
      <c r="B142" s="28"/>
      <c r="C142" s="97"/>
      <c r="D142" s="28"/>
      <c r="E142" s="98"/>
      <c r="F142" s="98"/>
      <c r="G142" s="99"/>
      <c r="H142" s="28"/>
      <c r="I142" s="88"/>
      <c r="J142" s="28"/>
      <c r="L142" s="222"/>
      <c r="M142" s="222"/>
      <c r="N142" s="222"/>
      <c r="O142" s="222"/>
      <c r="P142" s="222"/>
      <c r="Q142" s="222"/>
    </row>
    <row r="143" spans="1:17" ht="9.75" customHeight="1">
      <c r="A143" s="28"/>
      <c r="B143" s="392" t="s">
        <v>323</v>
      </c>
      <c r="C143" s="394"/>
      <c r="D143" s="394"/>
      <c r="E143" s="86">
        <v>8</v>
      </c>
      <c r="F143" s="86" t="s">
        <v>320</v>
      </c>
      <c r="G143" s="95"/>
      <c r="H143" s="28"/>
      <c r="I143" s="88"/>
      <c r="J143" s="31"/>
      <c r="K143" s="215"/>
    </row>
    <row r="144" spans="1:17" ht="9.75" customHeight="1">
      <c r="A144" s="28"/>
      <c r="B144" s="96" t="s">
        <v>127</v>
      </c>
      <c r="C144" s="80">
        <v>32.546399999999998</v>
      </c>
      <c r="D144" s="29"/>
      <c r="E144" s="96"/>
      <c r="F144" s="82" t="s">
        <v>290</v>
      </c>
      <c r="G144" s="206">
        <v>0</v>
      </c>
      <c r="H144" s="81" t="s">
        <v>322</v>
      </c>
      <c r="I144" s="84">
        <f>+C144*G144</f>
        <v>0</v>
      </c>
      <c r="J144" s="81" t="s">
        <v>233</v>
      </c>
    </row>
    <row r="145" spans="1:11" ht="9.75" customHeight="1">
      <c r="A145" s="28"/>
      <c r="B145" s="28"/>
      <c r="C145" s="97"/>
      <c r="D145" s="28"/>
      <c r="E145" s="98"/>
      <c r="F145" s="98"/>
      <c r="G145" s="99"/>
      <c r="H145" s="28"/>
      <c r="I145" s="88"/>
      <c r="J145" s="28"/>
    </row>
    <row r="146" spans="1:11" ht="9.75" customHeight="1">
      <c r="A146" s="77" t="s">
        <v>324</v>
      </c>
      <c r="B146" s="383" t="s">
        <v>325</v>
      </c>
      <c r="C146" s="384"/>
      <c r="D146" s="384"/>
      <c r="E146" s="384"/>
      <c r="F146" s="384"/>
      <c r="G146" s="384"/>
      <c r="H146" s="28"/>
      <c r="I146" s="88"/>
      <c r="J146" s="31"/>
      <c r="K146" s="218"/>
    </row>
    <row r="147" spans="1:11" ht="9.75" customHeight="1">
      <c r="A147" s="77"/>
      <c r="B147" s="92"/>
      <c r="C147" s="93"/>
      <c r="D147" s="93"/>
      <c r="E147" s="93"/>
      <c r="F147" s="93"/>
      <c r="G147" s="93"/>
      <c r="H147" s="28"/>
      <c r="I147" s="88"/>
      <c r="J147" s="31"/>
    </row>
    <row r="148" spans="1:11" ht="9.75" customHeight="1">
      <c r="A148" s="28"/>
      <c r="B148" s="96" t="s">
        <v>87</v>
      </c>
      <c r="C148" s="89">
        <v>12</v>
      </c>
      <c r="D148" s="29"/>
      <c r="E148" s="96"/>
      <c r="F148" s="82" t="s">
        <v>290</v>
      </c>
      <c r="G148" s="206">
        <v>0</v>
      </c>
      <c r="H148" s="81" t="s">
        <v>322</v>
      </c>
      <c r="I148" s="84">
        <f>+C148*G148</f>
        <v>0</v>
      </c>
      <c r="J148" s="81" t="s">
        <v>233</v>
      </c>
    </row>
    <row r="149" spans="1:11" ht="9.75" customHeight="1">
      <c r="A149" s="28"/>
      <c r="B149" s="28"/>
      <c r="C149" s="97"/>
      <c r="D149" s="28"/>
      <c r="E149" s="98"/>
      <c r="F149" s="98"/>
      <c r="G149" s="100"/>
      <c r="H149" s="28"/>
      <c r="I149" s="88"/>
      <c r="J149" s="31"/>
    </row>
    <row r="150" spans="1:11" ht="9.75" customHeight="1">
      <c r="A150" s="77" t="s">
        <v>326</v>
      </c>
      <c r="B150" s="383" t="s">
        <v>327</v>
      </c>
      <c r="C150" s="384"/>
      <c r="D150" s="384"/>
      <c r="E150" s="384"/>
      <c r="F150" s="384"/>
      <c r="G150" s="384"/>
      <c r="H150" s="28"/>
      <c r="I150" s="88"/>
      <c r="J150" s="31"/>
    </row>
    <row r="151" spans="1:11" ht="9.75" customHeight="1">
      <c r="A151" s="28"/>
      <c r="B151" s="384"/>
      <c r="C151" s="384"/>
      <c r="D151" s="384"/>
      <c r="E151" s="384"/>
      <c r="F151" s="384"/>
      <c r="G151" s="384"/>
      <c r="H151" s="28"/>
      <c r="I151" s="88"/>
      <c r="J151" s="31"/>
    </row>
    <row r="152" spans="1:11" ht="9.75" customHeight="1">
      <c r="A152" s="28"/>
      <c r="B152" s="384"/>
      <c r="C152" s="384"/>
      <c r="D152" s="384"/>
      <c r="E152" s="384"/>
      <c r="F152" s="384"/>
      <c r="G152" s="384"/>
      <c r="H152" s="28"/>
      <c r="I152" s="88"/>
      <c r="J152" s="31"/>
    </row>
    <row r="153" spans="1:11" ht="9.75" customHeight="1">
      <c r="A153" s="28"/>
      <c r="B153" s="96" t="s">
        <v>128</v>
      </c>
      <c r="C153" s="80">
        <v>133.608</v>
      </c>
      <c r="D153" s="29"/>
      <c r="E153" s="96"/>
      <c r="F153" s="82" t="s">
        <v>290</v>
      </c>
      <c r="G153" s="206">
        <v>0</v>
      </c>
      <c r="H153" s="81" t="s">
        <v>328</v>
      </c>
      <c r="I153" s="84">
        <f>+C153*G153</f>
        <v>0</v>
      </c>
      <c r="J153" s="81" t="s">
        <v>233</v>
      </c>
    </row>
    <row r="154" spans="1:11" ht="9.75" customHeight="1">
      <c r="A154" s="28"/>
      <c r="B154" s="28"/>
      <c r="C154" s="71"/>
      <c r="D154" s="28"/>
      <c r="E154" s="98"/>
      <c r="F154" s="98"/>
      <c r="G154" s="99"/>
      <c r="H154" s="28"/>
      <c r="I154" s="88"/>
      <c r="J154" s="28"/>
    </row>
    <row r="155" spans="1:11" ht="9.75" customHeight="1">
      <c r="A155" s="77" t="s">
        <v>329</v>
      </c>
      <c r="B155" s="383" t="s">
        <v>330</v>
      </c>
      <c r="C155" s="383"/>
      <c r="D155" s="383"/>
      <c r="E155" s="383"/>
      <c r="F155" s="383"/>
      <c r="G155" s="383"/>
      <c r="H155" s="28"/>
      <c r="I155" s="30"/>
      <c r="J155" s="28"/>
      <c r="K155" s="215"/>
    </row>
    <row r="156" spans="1:11" ht="9.75" customHeight="1">
      <c r="A156" s="77"/>
      <c r="B156" s="383"/>
      <c r="C156" s="383"/>
      <c r="D156" s="383"/>
      <c r="E156" s="383"/>
      <c r="F156" s="383"/>
      <c r="G156" s="383"/>
      <c r="H156" s="28"/>
      <c r="I156" s="30"/>
      <c r="J156" s="28"/>
      <c r="K156" s="215"/>
    </row>
    <row r="157" spans="1:11" ht="9.75" customHeight="1">
      <c r="A157" s="28"/>
      <c r="B157" s="383"/>
      <c r="C157" s="383"/>
      <c r="D157" s="383"/>
      <c r="E157" s="383"/>
      <c r="F157" s="383"/>
      <c r="G157" s="383"/>
      <c r="H157" s="28"/>
      <c r="I157" s="30"/>
      <c r="J157" s="28"/>
    </row>
    <row r="158" spans="1:11" ht="9.75" customHeight="1">
      <c r="A158" s="28"/>
      <c r="B158" s="96" t="s">
        <v>127</v>
      </c>
      <c r="C158" s="83">
        <v>22.87</v>
      </c>
      <c r="D158" s="29"/>
      <c r="E158" s="96"/>
      <c r="F158" s="82" t="s">
        <v>290</v>
      </c>
      <c r="G158" s="206">
        <v>0</v>
      </c>
      <c r="H158" s="81" t="s">
        <v>322</v>
      </c>
      <c r="I158" s="84">
        <f>+C158*G158</f>
        <v>0</v>
      </c>
      <c r="J158" s="81" t="s">
        <v>233</v>
      </c>
    </row>
    <row r="159" spans="1:11" ht="9.75" customHeight="1">
      <c r="A159" s="28"/>
      <c r="B159" s="28"/>
      <c r="C159" s="28"/>
      <c r="D159" s="28"/>
      <c r="E159" s="28"/>
      <c r="F159" s="28"/>
      <c r="G159" s="28"/>
      <c r="H159" s="28"/>
      <c r="I159" s="78"/>
      <c r="J159" s="28"/>
    </row>
    <row r="160" spans="1:11" ht="9.75" customHeight="1">
      <c r="A160" s="77" t="s">
        <v>331</v>
      </c>
      <c r="B160" s="383" t="s">
        <v>332</v>
      </c>
      <c r="C160" s="383"/>
      <c r="D160" s="383"/>
      <c r="E160" s="383"/>
      <c r="F160" s="383"/>
      <c r="G160" s="383"/>
      <c r="H160" s="28"/>
      <c r="I160" s="78"/>
      <c r="J160" s="28"/>
    </row>
    <row r="161" spans="1:13" ht="9.75" customHeight="1">
      <c r="A161" s="28"/>
      <c r="B161" s="383"/>
      <c r="C161" s="383"/>
      <c r="D161" s="383"/>
      <c r="E161" s="383"/>
      <c r="F161" s="383"/>
      <c r="G161" s="383"/>
      <c r="H161" s="28"/>
      <c r="I161" s="78"/>
      <c r="J161" s="28"/>
    </row>
    <row r="162" spans="1:13" ht="9.75" customHeight="1">
      <c r="A162" s="28"/>
      <c r="B162" s="383"/>
      <c r="C162" s="383"/>
      <c r="D162" s="383"/>
      <c r="E162" s="383"/>
      <c r="F162" s="383"/>
      <c r="G162" s="383"/>
      <c r="H162" s="28"/>
      <c r="I162" s="78"/>
      <c r="J162" s="28"/>
    </row>
    <row r="163" spans="1:13" ht="9.75" customHeight="1">
      <c r="A163" s="28"/>
      <c r="B163" s="383"/>
      <c r="C163" s="383"/>
      <c r="D163" s="383"/>
      <c r="E163" s="383"/>
      <c r="F163" s="383"/>
      <c r="G163" s="383"/>
      <c r="H163" s="28"/>
      <c r="I163" s="78"/>
      <c r="J163" s="28"/>
    </row>
    <row r="164" spans="1:13" ht="9.75" customHeight="1">
      <c r="A164" s="28"/>
      <c r="B164" s="383"/>
      <c r="C164" s="383"/>
      <c r="D164" s="383"/>
      <c r="E164" s="383"/>
      <c r="F164" s="383"/>
      <c r="G164" s="383"/>
      <c r="H164" s="28"/>
      <c r="I164" s="78"/>
      <c r="J164" s="28"/>
    </row>
    <row r="165" spans="1:13" ht="9.75" customHeight="1">
      <c r="A165" s="28"/>
      <c r="B165" s="383"/>
      <c r="C165" s="383"/>
      <c r="D165" s="383"/>
      <c r="E165" s="383"/>
      <c r="F165" s="383"/>
      <c r="G165" s="383"/>
      <c r="H165" s="28"/>
      <c r="I165" s="78"/>
      <c r="J165" s="28"/>
    </row>
    <row r="166" spans="1:13" ht="9.75" customHeight="1">
      <c r="A166" s="28"/>
      <c r="B166" s="96" t="s">
        <v>127</v>
      </c>
      <c r="C166" s="80">
        <v>103.35</v>
      </c>
      <c r="D166" s="29"/>
      <c r="E166" s="96"/>
      <c r="F166" s="82" t="s">
        <v>290</v>
      </c>
      <c r="G166" s="206">
        <v>0</v>
      </c>
      <c r="H166" s="81" t="s">
        <v>322</v>
      </c>
      <c r="I166" s="84">
        <f>+C166*G166</f>
        <v>0</v>
      </c>
      <c r="J166" s="81" t="s">
        <v>233</v>
      </c>
    </row>
    <row r="167" spans="1:13" ht="9.75" customHeight="1">
      <c r="A167" s="28"/>
      <c r="B167" s="28"/>
      <c r="C167" s="28"/>
      <c r="D167" s="28"/>
      <c r="E167" s="28"/>
      <c r="F167" s="28"/>
      <c r="G167" s="28"/>
      <c r="H167" s="28"/>
      <c r="I167" s="78"/>
      <c r="J167" s="28"/>
    </row>
    <row r="168" spans="1:13" ht="9.75" customHeight="1">
      <c r="A168" s="77" t="s">
        <v>333</v>
      </c>
      <c r="B168" s="390" t="s">
        <v>334</v>
      </c>
      <c r="C168" s="390"/>
      <c r="D168" s="390"/>
      <c r="E168" s="390"/>
      <c r="F168" s="390"/>
      <c r="G168" s="390"/>
      <c r="H168" s="28"/>
      <c r="I168" s="78"/>
      <c r="J168" s="28"/>
    </row>
    <row r="169" spans="1:13" ht="9.75" customHeight="1">
      <c r="A169" s="28"/>
      <c r="B169" s="390"/>
      <c r="C169" s="390"/>
      <c r="D169" s="390"/>
      <c r="E169" s="390"/>
      <c r="F169" s="390"/>
      <c r="G169" s="390"/>
      <c r="H169" s="28"/>
      <c r="I169" s="78"/>
      <c r="J169" s="28"/>
    </row>
    <row r="170" spans="1:13" ht="9.75" customHeight="1">
      <c r="A170" s="28"/>
      <c r="B170" s="390"/>
      <c r="C170" s="390"/>
      <c r="D170" s="390"/>
      <c r="E170" s="390"/>
      <c r="F170" s="390"/>
      <c r="G170" s="390"/>
      <c r="H170" s="28"/>
      <c r="I170" s="78"/>
      <c r="J170" s="28"/>
    </row>
    <row r="171" spans="1:13" ht="9.75" customHeight="1">
      <c r="A171" s="28"/>
      <c r="B171" s="390"/>
      <c r="C171" s="390"/>
      <c r="D171" s="390"/>
      <c r="E171" s="390"/>
      <c r="F171" s="390"/>
      <c r="G171" s="390"/>
      <c r="H171" s="28"/>
      <c r="I171" s="78"/>
      <c r="J171" s="28"/>
    </row>
    <row r="172" spans="1:13" ht="9.75" customHeight="1">
      <c r="A172" s="28"/>
      <c r="B172" s="101" t="s">
        <v>335</v>
      </c>
      <c r="C172" s="102">
        <v>278.18</v>
      </c>
      <c r="D172" s="29"/>
      <c r="E172" s="96"/>
      <c r="F172" s="82"/>
      <c r="G172" s="83"/>
      <c r="H172" s="81"/>
      <c r="I172" s="103"/>
      <c r="J172" s="81"/>
      <c r="K172" s="223"/>
      <c r="L172" s="223"/>
      <c r="M172" s="223"/>
    </row>
    <row r="173" spans="1:13" ht="9.75" customHeight="1">
      <c r="A173" s="28"/>
      <c r="B173" s="96"/>
      <c r="C173" s="80"/>
      <c r="D173" s="29"/>
      <c r="E173" s="96"/>
      <c r="F173" s="82"/>
      <c r="G173" s="83"/>
      <c r="H173" s="81"/>
      <c r="I173" s="103"/>
      <c r="J173" s="81"/>
    </row>
    <row r="174" spans="1:13" ht="9.75" customHeight="1">
      <c r="A174" s="28"/>
      <c r="B174" s="390" t="s">
        <v>336</v>
      </c>
      <c r="C174" s="390"/>
      <c r="D174" s="390"/>
      <c r="E174" s="390"/>
      <c r="F174" s="104"/>
      <c r="G174" s="104"/>
      <c r="H174" s="28"/>
      <c r="I174" s="28"/>
      <c r="J174" s="28"/>
    </row>
    <row r="175" spans="1:13" ht="9.75" customHeight="1">
      <c r="A175" s="28"/>
      <c r="B175" s="100" t="s">
        <v>337</v>
      </c>
      <c r="C175" s="100">
        <v>111.27200000000001</v>
      </c>
      <c r="D175" s="100"/>
      <c r="E175" s="100" t="s">
        <v>290</v>
      </c>
      <c r="F175" s="100"/>
      <c r="G175" s="208">
        <v>0</v>
      </c>
      <c r="H175" s="100" t="s">
        <v>322</v>
      </c>
      <c r="I175" s="100">
        <f>+C175*G175</f>
        <v>0</v>
      </c>
      <c r="J175" s="81" t="s">
        <v>233</v>
      </c>
    </row>
    <row r="176" spans="1:13" ht="9.75" customHeight="1">
      <c r="A176" s="28"/>
      <c r="B176" s="96"/>
      <c r="C176" s="83"/>
      <c r="D176" s="29"/>
      <c r="E176" s="96"/>
      <c r="F176" s="82"/>
      <c r="G176" s="212"/>
      <c r="H176" s="81"/>
      <c r="I176" s="106"/>
      <c r="J176" s="81"/>
    </row>
    <row r="177" spans="1:11" ht="9.75" customHeight="1">
      <c r="A177" s="28"/>
      <c r="B177" s="390" t="s">
        <v>338</v>
      </c>
      <c r="C177" s="390"/>
      <c r="D177" s="390"/>
      <c r="E177" s="96"/>
      <c r="F177" s="82"/>
      <c r="G177" s="212"/>
      <c r="H177" s="81"/>
      <c r="I177" s="106"/>
      <c r="J177" s="81"/>
    </row>
    <row r="178" spans="1:11" ht="9.75" customHeight="1">
      <c r="A178" s="28"/>
      <c r="B178" s="100" t="s">
        <v>337</v>
      </c>
      <c r="C178" s="100">
        <v>166.90799999999999</v>
      </c>
      <c r="D178" s="100"/>
      <c r="E178" s="100" t="s">
        <v>290</v>
      </c>
      <c r="F178" s="100"/>
      <c r="G178" s="208">
        <v>0</v>
      </c>
      <c r="H178" s="100" t="s">
        <v>322</v>
      </c>
      <c r="I178" s="100">
        <f>+C178*G178</f>
        <v>0</v>
      </c>
      <c r="J178" s="81" t="s">
        <v>233</v>
      </c>
    </row>
    <row r="179" spans="1:11" ht="9.75" customHeight="1">
      <c r="A179" s="28"/>
      <c r="B179" s="100"/>
      <c r="C179" s="100"/>
      <c r="D179" s="100"/>
      <c r="E179" s="100"/>
      <c r="F179" s="100"/>
      <c r="G179" s="105"/>
      <c r="H179" s="100"/>
      <c r="I179" s="100"/>
      <c r="J179" s="81"/>
    </row>
    <row r="180" spans="1:11" ht="9.75" customHeight="1">
      <c r="A180" s="28"/>
      <c r="B180" s="96"/>
      <c r="C180" s="80"/>
      <c r="D180" s="29"/>
      <c r="E180" s="96"/>
      <c r="F180" s="82"/>
      <c r="G180" s="83"/>
      <c r="H180" s="81"/>
      <c r="I180" s="84"/>
      <c r="J180" s="81"/>
    </row>
    <row r="181" spans="1:11" ht="9.75" customHeight="1">
      <c r="A181" s="28" t="s">
        <v>339</v>
      </c>
      <c r="B181" s="390" t="s">
        <v>340</v>
      </c>
      <c r="C181" s="390"/>
      <c r="D181" s="390"/>
      <c r="E181" s="390"/>
      <c r="F181" s="390"/>
      <c r="G181" s="100"/>
      <c r="H181" s="28"/>
      <c r="I181" s="107"/>
      <c r="J181" s="31"/>
    </row>
    <row r="182" spans="1:11" ht="9.75" customHeight="1">
      <c r="A182" s="28"/>
      <c r="B182" s="390"/>
      <c r="C182" s="390"/>
      <c r="D182" s="390"/>
      <c r="E182" s="390"/>
      <c r="F182" s="390"/>
      <c r="G182" s="100"/>
      <c r="H182" s="28"/>
      <c r="I182" s="107"/>
      <c r="J182" s="31"/>
    </row>
    <row r="183" spans="1:11" ht="9.75" customHeight="1">
      <c r="A183" s="28"/>
      <c r="B183" s="390"/>
      <c r="C183" s="390"/>
      <c r="D183" s="390"/>
      <c r="E183" s="390"/>
      <c r="F183" s="390"/>
      <c r="G183" s="100"/>
      <c r="H183" s="28"/>
      <c r="I183" s="107"/>
      <c r="J183" s="31"/>
    </row>
    <row r="184" spans="1:11" ht="9.75" customHeight="1">
      <c r="A184" s="28"/>
      <c r="B184" s="28"/>
      <c r="C184" s="100"/>
      <c r="D184" s="28"/>
      <c r="E184" s="98"/>
      <c r="F184" s="98"/>
      <c r="G184" s="100"/>
      <c r="H184" s="28"/>
      <c r="I184" s="107"/>
      <c r="J184" s="31"/>
    </row>
    <row r="185" spans="1:11" ht="9.75" customHeight="1">
      <c r="A185" s="28"/>
      <c r="B185" s="28" t="s">
        <v>135</v>
      </c>
      <c r="C185" s="100">
        <v>14</v>
      </c>
      <c r="D185" s="28"/>
      <c r="E185" s="98" t="s">
        <v>290</v>
      </c>
      <c r="F185" s="98"/>
      <c r="G185" s="209">
        <v>0</v>
      </c>
      <c r="H185" s="28" t="s">
        <v>300</v>
      </c>
      <c r="I185" s="107">
        <f>C185*G185</f>
        <v>0</v>
      </c>
      <c r="J185" s="31" t="s">
        <v>233</v>
      </c>
    </row>
    <row r="186" spans="1:11" ht="9.75" customHeight="1">
      <c r="A186" s="28"/>
      <c r="B186" s="96"/>
      <c r="C186" s="80"/>
      <c r="D186" s="108"/>
      <c r="E186" s="96"/>
      <c r="F186" s="82"/>
      <c r="G186" s="212"/>
      <c r="H186" s="81"/>
      <c r="I186" s="84"/>
      <c r="J186" s="81"/>
    </row>
    <row r="187" spans="1:11" ht="9.9499999999999993" customHeight="1">
      <c r="A187" s="77" t="s">
        <v>341</v>
      </c>
      <c r="B187" s="109" t="s">
        <v>342</v>
      </c>
      <c r="C187" s="109"/>
      <c r="D187" s="109"/>
      <c r="E187" s="109"/>
      <c r="F187" s="109"/>
      <c r="G187" s="213"/>
      <c r="H187" s="109"/>
      <c r="I187" s="110"/>
      <c r="J187" s="109"/>
      <c r="K187" s="224"/>
    </row>
    <row r="188" spans="1:11" ht="9.9499999999999993" customHeight="1">
      <c r="A188" s="28"/>
      <c r="B188" s="109" t="s">
        <v>343</v>
      </c>
      <c r="C188" s="109"/>
      <c r="D188" s="109"/>
      <c r="E188" s="109"/>
      <c r="F188" s="109"/>
      <c r="G188" s="213"/>
      <c r="H188" s="109"/>
      <c r="I188" s="110"/>
      <c r="J188" s="109"/>
    </row>
    <row r="189" spans="1:11" ht="9.9499999999999993" customHeight="1">
      <c r="A189" s="28"/>
      <c r="B189" s="109" t="s">
        <v>344</v>
      </c>
      <c r="C189" s="109"/>
      <c r="D189" s="109"/>
      <c r="E189" s="109"/>
      <c r="F189" s="109"/>
      <c r="G189" s="213"/>
      <c r="H189" s="109"/>
      <c r="I189" s="110"/>
      <c r="J189" s="109"/>
    </row>
    <row r="190" spans="1:11" ht="9.9499999999999993" customHeight="1">
      <c r="A190" s="28"/>
      <c r="B190" s="109"/>
      <c r="C190" s="109"/>
      <c r="D190" s="109"/>
      <c r="E190" s="109"/>
      <c r="F190" s="109"/>
      <c r="G190" s="213"/>
      <c r="H190" s="109"/>
      <c r="I190" s="110"/>
      <c r="J190" s="109"/>
    </row>
    <row r="191" spans="1:11" ht="9.9499999999999993" customHeight="1">
      <c r="A191" s="28"/>
      <c r="B191" s="79" t="s">
        <v>205</v>
      </c>
      <c r="C191" s="111">
        <v>450.36</v>
      </c>
      <c r="D191" s="109"/>
      <c r="E191" s="98"/>
      <c r="F191" s="82" t="s">
        <v>290</v>
      </c>
      <c r="G191" s="206">
        <v>0</v>
      </c>
      <c r="H191" s="81" t="s">
        <v>240</v>
      </c>
      <c r="I191" s="84">
        <f>+G191*C191</f>
        <v>0</v>
      </c>
      <c r="J191" s="81" t="s">
        <v>233</v>
      </c>
    </row>
    <row r="192" spans="1:11" ht="9.9499999999999993" customHeight="1">
      <c r="A192" s="28"/>
      <c r="B192" s="28"/>
      <c r="C192" s="112"/>
      <c r="D192" s="28"/>
      <c r="E192" s="98"/>
      <c r="F192" s="98"/>
      <c r="G192" s="211"/>
      <c r="H192" s="28"/>
      <c r="I192" s="110"/>
      <c r="J192" s="31"/>
    </row>
    <row r="193" spans="1:11" ht="9.9499999999999993" customHeight="1">
      <c r="A193" s="77" t="s">
        <v>345</v>
      </c>
      <c r="B193" s="109" t="s">
        <v>346</v>
      </c>
      <c r="C193" s="109"/>
      <c r="D193" s="109"/>
      <c r="E193" s="109"/>
      <c r="F193" s="109"/>
      <c r="G193" s="213"/>
      <c r="H193" s="109"/>
      <c r="I193" s="110"/>
      <c r="J193" s="109"/>
      <c r="K193" s="224"/>
    </row>
    <row r="194" spans="1:11" ht="9.9499999999999993" customHeight="1">
      <c r="A194" s="28"/>
      <c r="B194" s="109" t="s">
        <v>347</v>
      </c>
      <c r="C194" s="109"/>
      <c r="D194" s="109"/>
      <c r="E194" s="109"/>
      <c r="F194" s="109"/>
      <c r="G194" s="213"/>
      <c r="H194" s="109"/>
      <c r="I194" s="110"/>
      <c r="J194" s="109"/>
    </row>
    <row r="195" spans="1:11" ht="9.9499999999999993" customHeight="1">
      <c r="A195" s="28"/>
      <c r="B195" s="109" t="s">
        <v>348</v>
      </c>
      <c r="C195" s="109"/>
      <c r="D195" s="109"/>
      <c r="E195" s="109"/>
      <c r="F195" s="109"/>
      <c r="G195" s="213"/>
      <c r="H195" s="109"/>
      <c r="I195" s="110"/>
      <c r="J195" s="109"/>
    </row>
    <row r="196" spans="1:11" ht="9.9499999999999993" customHeight="1">
      <c r="A196" s="28"/>
      <c r="B196" s="109" t="s">
        <v>349</v>
      </c>
      <c r="C196" s="109"/>
      <c r="D196" s="109"/>
      <c r="E196" s="109"/>
      <c r="F196" s="109"/>
      <c r="G196" s="213"/>
      <c r="H196" s="109"/>
      <c r="I196" s="110"/>
      <c r="J196" s="109"/>
    </row>
    <row r="197" spans="1:11" ht="9.9499999999999993" customHeight="1">
      <c r="A197" s="28"/>
      <c r="B197" s="109"/>
      <c r="C197" s="109"/>
      <c r="D197" s="109"/>
      <c r="E197" s="109"/>
      <c r="F197" s="109"/>
      <c r="G197" s="213"/>
      <c r="H197" s="109"/>
      <c r="I197" s="110"/>
      <c r="J197" s="81"/>
    </row>
    <row r="198" spans="1:11" ht="9.9499999999999993" customHeight="1">
      <c r="A198" s="28"/>
      <c r="B198" s="96" t="s">
        <v>350</v>
      </c>
      <c r="C198" s="111">
        <v>566.80999999999995</v>
      </c>
      <c r="D198" s="109"/>
      <c r="E198" s="98" t="s">
        <v>290</v>
      </c>
      <c r="F198" s="82" t="s">
        <v>290</v>
      </c>
      <c r="G198" s="206">
        <v>0</v>
      </c>
      <c r="H198" s="81" t="s">
        <v>328</v>
      </c>
      <c r="I198" s="84">
        <f>+G198*C198</f>
        <v>0</v>
      </c>
      <c r="J198" s="81" t="s">
        <v>233</v>
      </c>
    </row>
    <row r="199" spans="1:11" ht="9.9499999999999993" customHeight="1">
      <c r="A199" s="28"/>
      <c r="B199" s="96"/>
      <c r="C199" s="111"/>
      <c r="D199" s="109"/>
      <c r="E199" s="98"/>
      <c r="F199" s="82"/>
      <c r="G199" s="212"/>
      <c r="H199" s="81"/>
      <c r="I199" s="84"/>
      <c r="J199" s="81"/>
    </row>
    <row r="200" spans="1:11" ht="9.75" customHeight="1">
      <c r="A200" s="77" t="s">
        <v>351</v>
      </c>
      <c r="B200" s="390" t="s">
        <v>352</v>
      </c>
      <c r="C200" s="390"/>
      <c r="D200" s="390"/>
      <c r="E200" s="390"/>
      <c r="F200" s="390"/>
      <c r="G200" s="211"/>
      <c r="H200" s="28"/>
      <c r="I200" s="110"/>
      <c r="J200" s="31"/>
      <c r="K200" s="218"/>
    </row>
    <row r="201" spans="1:11" ht="9.75" customHeight="1">
      <c r="A201" s="77"/>
      <c r="B201" s="390"/>
      <c r="C201" s="390"/>
      <c r="D201" s="390"/>
      <c r="E201" s="390"/>
      <c r="F201" s="390"/>
      <c r="G201" s="211"/>
      <c r="H201" s="28"/>
      <c r="I201" s="110"/>
      <c r="J201" s="31"/>
      <c r="K201" s="218"/>
    </row>
    <row r="202" spans="1:11" ht="9.75" customHeight="1">
      <c r="A202" s="28"/>
      <c r="B202" s="390"/>
      <c r="C202" s="390"/>
      <c r="D202" s="390"/>
      <c r="E202" s="390"/>
      <c r="F202" s="390"/>
      <c r="G202" s="211"/>
      <c r="H202" s="28"/>
      <c r="I202" s="110"/>
      <c r="J202" s="31"/>
    </row>
    <row r="203" spans="1:11" ht="9.75" customHeight="1">
      <c r="A203" s="28"/>
      <c r="B203" s="390"/>
      <c r="C203" s="390"/>
      <c r="D203" s="390"/>
      <c r="E203" s="390"/>
      <c r="F203" s="390"/>
      <c r="G203" s="211"/>
      <c r="H203" s="28"/>
      <c r="I203" s="110"/>
      <c r="J203" s="31"/>
    </row>
    <row r="204" spans="1:11" ht="9.75" customHeight="1">
      <c r="A204" s="28"/>
      <c r="B204" s="390"/>
      <c r="C204" s="390"/>
      <c r="D204" s="390"/>
      <c r="E204" s="390"/>
      <c r="F204" s="390"/>
      <c r="G204" s="211"/>
      <c r="H204" s="28"/>
      <c r="I204" s="110"/>
      <c r="J204" s="31"/>
    </row>
    <row r="205" spans="1:11" ht="9.75" customHeight="1">
      <c r="A205" s="28"/>
      <c r="B205" s="28"/>
      <c r="C205" s="112"/>
      <c r="D205" s="28"/>
      <c r="E205" s="98"/>
      <c r="F205" s="98"/>
      <c r="G205" s="211"/>
      <c r="H205" s="28"/>
      <c r="I205" s="110"/>
      <c r="J205" s="31"/>
    </row>
    <row r="206" spans="1:11" ht="9.75" customHeight="1">
      <c r="A206" s="28"/>
      <c r="B206" s="79" t="s">
        <v>205</v>
      </c>
      <c r="C206" s="111">
        <v>222.68</v>
      </c>
      <c r="D206" s="109"/>
      <c r="E206" s="98"/>
      <c r="F206" s="82" t="s">
        <v>290</v>
      </c>
      <c r="G206" s="206">
        <v>0</v>
      </c>
      <c r="H206" s="81" t="s">
        <v>240</v>
      </c>
      <c r="I206" s="84">
        <f>+G206*C206</f>
        <v>0</v>
      </c>
      <c r="J206" s="81" t="s">
        <v>233</v>
      </c>
    </row>
    <row r="207" spans="1:11" ht="9.75" customHeight="1">
      <c r="A207" s="28"/>
      <c r="B207" s="28"/>
      <c r="C207" s="112"/>
      <c r="D207" s="28"/>
      <c r="E207" s="98"/>
      <c r="F207" s="98"/>
      <c r="G207" s="211"/>
      <c r="H207" s="28"/>
      <c r="I207" s="110"/>
      <c r="J207" s="31"/>
    </row>
    <row r="208" spans="1:11" ht="9.9499999999999993" customHeight="1">
      <c r="A208" s="77" t="s">
        <v>353</v>
      </c>
      <c r="B208" s="109" t="s">
        <v>354</v>
      </c>
      <c r="C208" s="109"/>
      <c r="D208" s="109"/>
      <c r="E208" s="109"/>
      <c r="F208" s="109"/>
      <c r="G208" s="213"/>
      <c r="H208" s="109"/>
      <c r="I208" s="110"/>
      <c r="J208" s="109"/>
      <c r="K208" s="218"/>
    </row>
    <row r="209" spans="1:11" ht="9.9499999999999993" customHeight="1">
      <c r="A209" s="28"/>
      <c r="B209" s="109" t="s">
        <v>355</v>
      </c>
      <c r="C209" s="109"/>
      <c r="D209" s="109"/>
      <c r="E209" s="109"/>
      <c r="F209" s="109"/>
      <c r="G209" s="213"/>
      <c r="H209" s="109"/>
      <c r="I209" s="110"/>
      <c r="J209" s="109"/>
    </row>
    <row r="210" spans="1:11" ht="9.9499999999999993" customHeight="1">
      <c r="A210" s="28"/>
      <c r="B210" s="109" t="s">
        <v>356</v>
      </c>
      <c r="C210" s="109"/>
      <c r="D210" s="109"/>
      <c r="E210" s="109"/>
      <c r="F210" s="109"/>
      <c r="G210" s="213"/>
      <c r="H210" s="109"/>
      <c r="I210" s="110"/>
      <c r="J210" s="109"/>
    </row>
    <row r="211" spans="1:11" ht="9.9499999999999993" customHeight="1">
      <c r="A211" s="28"/>
      <c r="B211" s="109"/>
      <c r="C211" s="109"/>
      <c r="D211" s="109"/>
      <c r="E211" s="109"/>
      <c r="F211" s="109"/>
      <c r="G211" s="213"/>
      <c r="H211" s="109"/>
      <c r="I211" s="110"/>
      <c r="J211" s="109"/>
    </row>
    <row r="212" spans="1:11" ht="9.9499999999999993" customHeight="1">
      <c r="A212" s="28"/>
      <c r="B212" s="96" t="s">
        <v>337</v>
      </c>
      <c r="C212" s="111">
        <v>158.72999999999996</v>
      </c>
      <c r="D212" s="109"/>
      <c r="E212" s="98"/>
      <c r="F212" s="82" t="s">
        <v>290</v>
      </c>
      <c r="G212" s="206">
        <v>0</v>
      </c>
      <c r="H212" s="81" t="s">
        <v>322</v>
      </c>
      <c r="I212" s="84">
        <f>+G212*C212</f>
        <v>0</v>
      </c>
      <c r="J212" s="81" t="s">
        <v>233</v>
      </c>
    </row>
    <row r="213" spans="1:11" ht="9.9499999999999993" customHeight="1">
      <c r="A213" s="28"/>
      <c r="B213" s="28"/>
      <c r="C213" s="112"/>
      <c r="D213" s="28"/>
      <c r="E213" s="98"/>
      <c r="F213" s="98"/>
      <c r="G213" s="211"/>
      <c r="H213" s="28"/>
      <c r="I213" s="110"/>
      <c r="J213" s="31"/>
    </row>
    <row r="214" spans="1:11" ht="9.9499999999999993" customHeight="1">
      <c r="A214" s="77" t="s">
        <v>357</v>
      </c>
      <c r="B214" s="109" t="s">
        <v>358</v>
      </c>
      <c r="C214" s="109"/>
      <c r="D214" s="109"/>
      <c r="E214" s="109"/>
      <c r="F214" s="109"/>
      <c r="G214" s="213"/>
      <c r="H214" s="109"/>
      <c r="I214" s="110"/>
      <c r="J214" s="109"/>
      <c r="K214" s="218"/>
    </row>
    <row r="215" spans="1:11" ht="9.9499999999999993" customHeight="1">
      <c r="A215" s="28"/>
      <c r="B215" s="109" t="s">
        <v>359</v>
      </c>
      <c r="C215" s="109"/>
      <c r="D215" s="109"/>
      <c r="E215" s="109"/>
      <c r="F215" s="109"/>
      <c r="G215" s="213"/>
      <c r="H215" s="109"/>
      <c r="I215" s="110"/>
      <c r="J215" s="109"/>
    </row>
    <row r="216" spans="1:11" ht="9.9499999999999993" customHeight="1">
      <c r="A216" s="28"/>
      <c r="B216" s="109" t="s">
        <v>360</v>
      </c>
      <c r="C216" s="109"/>
      <c r="D216" s="109"/>
      <c r="E216" s="109"/>
      <c r="F216" s="109"/>
      <c r="G216" s="213"/>
      <c r="H216" s="109"/>
      <c r="I216" s="110"/>
      <c r="J216" s="109"/>
    </row>
    <row r="217" spans="1:11" ht="9.9499999999999993" customHeight="1">
      <c r="A217" s="28"/>
      <c r="B217" s="109"/>
      <c r="C217" s="109"/>
      <c r="D217" s="109"/>
      <c r="E217" s="109"/>
      <c r="F217" s="109"/>
      <c r="G217" s="213"/>
      <c r="H217" s="109"/>
      <c r="I217" s="110"/>
      <c r="J217" s="109"/>
    </row>
    <row r="218" spans="1:11" ht="9.9499999999999993" customHeight="1">
      <c r="A218" s="28"/>
      <c r="B218" s="96" t="s">
        <v>337</v>
      </c>
      <c r="C218" s="111">
        <v>166.66649999999996</v>
      </c>
      <c r="D218" s="109"/>
      <c r="E218" s="98"/>
      <c r="F218" s="82" t="s">
        <v>290</v>
      </c>
      <c r="G218" s="206">
        <v>0</v>
      </c>
      <c r="H218" s="81" t="s">
        <v>322</v>
      </c>
      <c r="I218" s="84">
        <f>+G218*C218</f>
        <v>0</v>
      </c>
      <c r="J218" s="81" t="s">
        <v>233</v>
      </c>
    </row>
    <row r="219" spans="1:11" ht="9.9499999999999993" customHeight="1">
      <c r="A219" s="28"/>
      <c r="B219" s="96"/>
      <c r="C219" s="111"/>
      <c r="D219" s="109"/>
      <c r="E219" s="98"/>
      <c r="F219" s="82"/>
      <c r="G219" s="83"/>
      <c r="H219" s="81"/>
      <c r="I219" s="84"/>
      <c r="J219" s="81"/>
    </row>
    <row r="220" spans="1:11" ht="9.9499999999999993" customHeight="1">
      <c r="A220" s="77" t="s">
        <v>361</v>
      </c>
      <c r="B220" s="395" t="s">
        <v>362</v>
      </c>
      <c r="C220" s="395"/>
      <c r="D220" s="395"/>
      <c r="E220" s="395"/>
      <c r="F220" s="82"/>
      <c r="G220" s="83"/>
      <c r="H220" s="81"/>
      <c r="I220" s="84"/>
      <c r="J220" s="81"/>
    </row>
    <row r="221" spans="1:11" ht="9.9499999999999993" customHeight="1">
      <c r="A221" s="28"/>
      <c r="B221" s="395"/>
      <c r="C221" s="395"/>
      <c r="D221" s="395"/>
      <c r="E221" s="395"/>
      <c r="F221" s="82"/>
      <c r="G221" s="83"/>
      <c r="H221" s="81"/>
      <c r="I221" s="84"/>
      <c r="J221" s="81"/>
    </row>
    <row r="222" spans="1:11" ht="9.9499999999999993" customHeight="1">
      <c r="A222" s="28"/>
      <c r="B222" s="395"/>
      <c r="C222" s="395"/>
      <c r="D222" s="395"/>
      <c r="E222" s="395"/>
      <c r="F222" s="82"/>
      <c r="G222" s="83"/>
      <c r="H222" s="81"/>
      <c r="I222" s="84"/>
      <c r="J222" s="81"/>
    </row>
    <row r="223" spans="1:11" ht="9.9499999999999993" customHeight="1">
      <c r="A223" s="28"/>
      <c r="B223" s="395"/>
      <c r="C223" s="395"/>
      <c r="D223" s="395"/>
      <c r="E223" s="395"/>
      <c r="F223" s="82"/>
      <c r="G223" s="83"/>
      <c r="H223" s="81"/>
      <c r="I223" s="84"/>
      <c r="J223" s="81"/>
    </row>
    <row r="224" spans="1:11" ht="9.9499999999999993" customHeight="1">
      <c r="A224" s="28"/>
      <c r="B224" s="96" t="s">
        <v>350</v>
      </c>
      <c r="C224" s="111">
        <v>566.80999999999995</v>
      </c>
      <c r="D224" s="109"/>
      <c r="E224" s="98"/>
      <c r="F224" s="82" t="s">
        <v>290</v>
      </c>
      <c r="G224" s="206">
        <v>0</v>
      </c>
      <c r="H224" s="81" t="s">
        <v>328</v>
      </c>
      <c r="I224" s="84">
        <f>+G224*C224</f>
        <v>0</v>
      </c>
      <c r="J224" s="81" t="s">
        <v>233</v>
      </c>
    </row>
    <row r="225" spans="1:10" ht="9.9499999999999993" customHeight="1">
      <c r="A225" s="28"/>
      <c r="B225" s="96"/>
      <c r="C225" s="111"/>
      <c r="D225" s="109"/>
      <c r="E225" s="98"/>
      <c r="F225" s="82"/>
      <c r="G225" s="83"/>
      <c r="H225" s="81"/>
      <c r="I225" s="84"/>
      <c r="J225" s="81"/>
    </row>
    <row r="226" spans="1:10" ht="9.9499999999999993" customHeight="1">
      <c r="A226" s="77" t="s">
        <v>363</v>
      </c>
      <c r="B226" s="395" t="s">
        <v>364</v>
      </c>
      <c r="C226" s="395"/>
      <c r="D226" s="395"/>
      <c r="E226" s="395"/>
      <c r="F226" s="82"/>
      <c r="G226" s="83"/>
      <c r="H226" s="81"/>
      <c r="I226" s="84"/>
      <c r="J226" s="81"/>
    </row>
    <row r="227" spans="1:10" ht="9.9499999999999993" customHeight="1">
      <c r="A227" s="28"/>
      <c r="B227" s="395"/>
      <c r="C227" s="395"/>
      <c r="D227" s="395"/>
      <c r="E227" s="395"/>
      <c r="F227" s="82"/>
      <c r="G227" s="83"/>
      <c r="H227" s="81"/>
      <c r="I227" s="84"/>
      <c r="J227" s="81"/>
    </row>
    <row r="228" spans="1:10" ht="9.9499999999999993" customHeight="1">
      <c r="A228" s="28"/>
      <c r="B228" s="395"/>
      <c r="C228" s="395"/>
      <c r="D228" s="395"/>
      <c r="E228" s="395"/>
      <c r="F228" s="82"/>
      <c r="G228" s="83"/>
      <c r="H228" s="81"/>
      <c r="I228" s="84"/>
      <c r="J228" s="81"/>
    </row>
    <row r="229" spans="1:10" ht="9.9499999999999993" customHeight="1">
      <c r="A229" s="28"/>
      <c r="B229" s="395"/>
      <c r="C229" s="395"/>
      <c r="D229" s="395"/>
      <c r="E229" s="395"/>
      <c r="F229" s="82"/>
      <c r="G229" s="83"/>
      <c r="H229" s="81"/>
      <c r="I229" s="84"/>
      <c r="J229" s="81"/>
    </row>
    <row r="230" spans="1:10" ht="9.9499999999999993" customHeight="1">
      <c r="A230" s="28"/>
      <c r="B230" s="395"/>
      <c r="C230" s="395"/>
      <c r="D230" s="395"/>
      <c r="E230" s="395"/>
      <c r="F230" s="82"/>
      <c r="G230" s="83"/>
      <c r="H230" s="81"/>
      <c r="I230" s="84"/>
      <c r="J230" s="81"/>
    </row>
    <row r="231" spans="1:10" ht="9.9499999999999993" customHeight="1">
      <c r="A231" s="28"/>
      <c r="B231" s="395"/>
      <c r="C231" s="395"/>
      <c r="D231" s="395"/>
      <c r="E231" s="395"/>
      <c r="F231" s="82"/>
      <c r="G231" s="83"/>
      <c r="H231" s="81"/>
      <c r="I231" s="84"/>
      <c r="J231" s="81"/>
    </row>
    <row r="232" spans="1:10" ht="9.9499999999999993" customHeight="1">
      <c r="A232" s="28"/>
      <c r="B232" s="395"/>
      <c r="C232" s="395"/>
      <c r="D232" s="395"/>
      <c r="E232" s="395"/>
      <c r="F232" s="82"/>
      <c r="G232" s="83"/>
      <c r="H232" s="81"/>
      <c r="I232" s="84"/>
      <c r="J232" s="81"/>
    </row>
    <row r="233" spans="1:10" ht="9.9499999999999993" customHeight="1">
      <c r="A233" s="28"/>
      <c r="B233" s="28"/>
      <c r="C233" s="112"/>
      <c r="D233" s="28"/>
      <c r="E233" s="98"/>
      <c r="F233" s="98"/>
      <c r="G233" s="100"/>
      <c r="H233" s="28"/>
      <c r="I233" s="110"/>
      <c r="J233" s="31"/>
    </row>
    <row r="234" spans="1:10" ht="9.9499999999999993" customHeight="1">
      <c r="A234" s="28"/>
      <c r="B234" s="96" t="s">
        <v>350</v>
      </c>
      <c r="C234" s="113">
        <v>569.30999999999995</v>
      </c>
      <c r="D234" s="109"/>
      <c r="E234" s="98"/>
      <c r="F234" s="82" t="s">
        <v>290</v>
      </c>
      <c r="G234" s="206">
        <v>0</v>
      </c>
      <c r="H234" s="81" t="s">
        <v>328</v>
      </c>
      <c r="I234" s="84">
        <f>+G234*C234</f>
        <v>0</v>
      </c>
      <c r="J234" s="31" t="s">
        <v>233</v>
      </c>
    </row>
    <row r="235" spans="1:10" ht="9.9499999999999993" customHeight="1">
      <c r="A235" s="28"/>
      <c r="B235" s="96"/>
      <c r="C235" s="113"/>
      <c r="D235" s="109"/>
      <c r="E235" s="98"/>
      <c r="F235" s="82"/>
      <c r="G235" s="212"/>
      <c r="H235" s="81"/>
      <c r="I235" s="84"/>
      <c r="J235" s="31"/>
    </row>
    <row r="236" spans="1:10" ht="9.9499999999999993" customHeight="1">
      <c r="A236" s="77" t="s">
        <v>365</v>
      </c>
      <c r="B236" s="395" t="s">
        <v>366</v>
      </c>
      <c r="C236" s="395"/>
      <c r="D236" s="395"/>
      <c r="E236" s="395"/>
      <c r="F236" s="82"/>
      <c r="G236" s="212"/>
      <c r="H236" s="81"/>
      <c r="I236" s="84"/>
      <c r="J236" s="31"/>
    </row>
    <row r="237" spans="1:10" ht="9.9499999999999993" customHeight="1">
      <c r="A237" s="28"/>
      <c r="B237" s="395"/>
      <c r="C237" s="395"/>
      <c r="D237" s="395"/>
      <c r="E237" s="395"/>
      <c r="F237" s="82"/>
      <c r="G237" s="212"/>
      <c r="H237" s="81"/>
      <c r="I237" s="84"/>
      <c r="J237" s="31"/>
    </row>
    <row r="238" spans="1:10" ht="9.9499999999999993" customHeight="1">
      <c r="A238" s="28"/>
      <c r="B238" s="395"/>
      <c r="C238" s="395"/>
      <c r="D238" s="395"/>
      <c r="E238" s="395"/>
      <c r="F238" s="82"/>
      <c r="G238" s="212"/>
      <c r="H238" s="81"/>
      <c r="I238" s="84"/>
      <c r="J238" s="31"/>
    </row>
    <row r="239" spans="1:10" ht="9.9499999999999993" customHeight="1">
      <c r="A239" s="28"/>
      <c r="B239" s="395"/>
      <c r="C239" s="395"/>
      <c r="D239" s="395"/>
      <c r="E239" s="395"/>
      <c r="F239" s="82"/>
      <c r="G239" s="212"/>
      <c r="H239" s="81"/>
      <c r="I239" s="84"/>
      <c r="J239" s="31"/>
    </row>
    <row r="240" spans="1:10" ht="9.9499999999999993" customHeight="1">
      <c r="A240" s="28"/>
      <c r="B240" s="96"/>
      <c r="C240" s="113"/>
      <c r="D240" s="109"/>
      <c r="E240" s="98"/>
      <c r="F240" s="82"/>
      <c r="G240" s="212"/>
      <c r="H240" s="81"/>
      <c r="I240" s="84"/>
      <c r="J240" s="31"/>
    </row>
    <row r="241" spans="1:14" ht="9.9499999999999993" customHeight="1">
      <c r="A241" s="28"/>
      <c r="B241" s="96" t="s">
        <v>337</v>
      </c>
      <c r="C241" s="111">
        <v>158.72999999999996</v>
      </c>
      <c r="D241" s="109"/>
      <c r="E241" s="98"/>
      <c r="F241" s="82" t="s">
        <v>290</v>
      </c>
      <c r="G241" s="206">
        <v>0</v>
      </c>
      <c r="H241" s="81" t="s">
        <v>322</v>
      </c>
      <c r="I241" s="84">
        <f>+G241*C241</f>
        <v>0</v>
      </c>
      <c r="J241" s="81" t="s">
        <v>233</v>
      </c>
    </row>
    <row r="242" spans="1:14" ht="9.9499999999999993" customHeight="1">
      <c r="A242" s="28"/>
      <c r="B242" s="96"/>
      <c r="C242" s="113"/>
      <c r="D242" s="109"/>
      <c r="E242" s="98"/>
      <c r="F242" s="82"/>
      <c r="G242" s="212"/>
      <c r="H242" s="81"/>
      <c r="I242" s="84"/>
      <c r="J242" s="31"/>
    </row>
    <row r="243" spans="1:14" ht="9.75" customHeight="1">
      <c r="A243" s="77" t="s">
        <v>367</v>
      </c>
      <c r="B243" s="390" t="s">
        <v>368</v>
      </c>
      <c r="C243" s="390"/>
      <c r="D243" s="390"/>
      <c r="E243" s="390"/>
      <c r="F243" s="390"/>
      <c r="G243" s="211"/>
      <c r="H243" s="28"/>
      <c r="I243" s="107"/>
      <c r="J243" s="28"/>
    </row>
    <row r="244" spans="1:14" ht="9.75" customHeight="1">
      <c r="A244" s="77"/>
      <c r="B244" s="390"/>
      <c r="C244" s="390"/>
      <c r="D244" s="390"/>
      <c r="E244" s="390"/>
      <c r="F244" s="390"/>
      <c r="G244" s="211"/>
      <c r="H244" s="28"/>
      <c r="I244" s="107"/>
      <c r="J244" s="28"/>
    </row>
    <row r="245" spans="1:14" ht="9.75" customHeight="1">
      <c r="A245" s="28"/>
      <c r="B245" s="390"/>
      <c r="C245" s="390"/>
      <c r="D245" s="390"/>
      <c r="E245" s="390"/>
      <c r="F245" s="390"/>
      <c r="G245" s="211"/>
      <c r="H245" s="28"/>
      <c r="I245" s="107"/>
      <c r="J245" s="28"/>
    </row>
    <row r="246" spans="1:14" ht="9.75" customHeight="1">
      <c r="A246" s="28"/>
      <c r="B246" s="390"/>
      <c r="C246" s="390"/>
      <c r="D246" s="390"/>
      <c r="E246" s="390"/>
      <c r="F246" s="390"/>
      <c r="G246" s="211"/>
      <c r="H246" s="28"/>
      <c r="I246" s="107"/>
      <c r="J246" s="28"/>
    </row>
    <row r="247" spans="1:14" ht="9.75" customHeight="1">
      <c r="A247" s="28"/>
      <c r="B247" s="28"/>
      <c r="C247" s="114"/>
      <c r="D247" s="28"/>
      <c r="E247" s="98"/>
      <c r="F247" s="98"/>
      <c r="G247" s="211"/>
      <c r="H247" s="28"/>
      <c r="I247" s="107"/>
      <c r="J247" s="28"/>
    </row>
    <row r="248" spans="1:14" ht="9.75" customHeight="1">
      <c r="A248" s="28"/>
      <c r="B248" s="28" t="s">
        <v>369</v>
      </c>
      <c r="C248" s="114"/>
      <c r="D248" s="28"/>
      <c r="E248" s="98"/>
      <c r="F248" s="98"/>
      <c r="G248" s="211"/>
      <c r="H248" s="28"/>
      <c r="I248" s="107"/>
      <c r="J248" s="28"/>
    </row>
    <row r="249" spans="1:14" ht="9.75" customHeight="1">
      <c r="A249" s="28"/>
      <c r="B249" s="28" t="s">
        <v>128</v>
      </c>
      <c r="C249" s="100">
        <v>150.95999999999998</v>
      </c>
      <c r="D249" s="28"/>
      <c r="E249" s="98" t="s">
        <v>290</v>
      </c>
      <c r="F249" s="98"/>
      <c r="G249" s="209">
        <v>0</v>
      </c>
      <c r="H249" s="81" t="s">
        <v>328</v>
      </c>
      <c r="I249" s="107">
        <f>C249*G249</f>
        <v>0</v>
      </c>
      <c r="J249" s="31" t="s">
        <v>233</v>
      </c>
      <c r="N249" s="225"/>
    </row>
    <row r="250" spans="1:14" ht="9.75" customHeight="1">
      <c r="A250" s="28"/>
      <c r="B250" s="28"/>
      <c r="C250" s="114"/>
      <c r="D250" s="28"/>
      <c r="E250" s="98"/>
      <c r="F250" s="98"/>
      <c r="G250" s="211"/>
      <c r="H250" s="28"/>
      <c r="I250" s="107"/>
      <c r="J250" s="28"/>
      <c r="N250" s="225"/>
    </row>
    <row r="251" spans="1:14" ht="9.75" customHeight="1">
      <c r="A251" s="28"/>
      <c r="B251" s="390" t="s">
        <v>370</v>
      </c>
      <c r="C251" s="390"/>
      <c r="D251" s="390"/>
      <c r="E251" s="390"/>
      <c r="F251" s="98"/>
      <c r="G251" s="211"/>
      <c r="H251" s="28"/>
      <c r="I251" s="107"/>
      <c r="J251" s="28"/>
      <c r="N251" s="225"/>
    </row>
    <row r="252" spans="1:14" ht="9.75" customHeight="1">
      <c r="A252" s="28"/>
      <c r="B252" s="390"/>
      <c r="C252" s="390"/>
      <c r="D252" s="390"/>
      <c r="E252" s="390"/>
      <c r="F252" s="98"/>
      <c r="G252" s="211"/>
      <c r="H252" s="28"/>
      <c r="I252" s="107"/>
      <c r="J252" s="28"/>
      <c r="N252" s="225"/>
    </row>
    <row r="253" spans="1:14" ht="9.75" customHeight="1">
      <c r="A253" s="28"/>
      <c r="B253" s="390"/>
      <c r="C253" s="390"/>
      <c r="D253" s="390"/>
      <c r="E253" s="390"/>
      <c r="F253" s="98"/>
      <c r="G253" s="211"/>
      <c r="H253" s="28"/>
      <c r="I253" s="107"/>
      <c r="J253" s="28"/>
      <c r="N253" s="225"/>
    </row>
    <row r="254" spans="1:14" ht="9.75" customHeight="1">
      <c r="A254" s="28"/>
      <c r="B254" s="28" t="s">
        <v>128</v>
      </c>
      <c r="C254" s="100">
        <v>46.440000000000005</v>
      </c>
      <c r="D254" s="28"/>
      <c r="E254" s="98" t="s">
        <v>290</v>
      </c>
      <c r="F254" s="98"/>
      <c r="G254" s="209">
        <v>0</v>
      </c>
      <c r="H254" s="81" t="s">
        <v>328</v>
      </c>
      <c r="I254" s="107">
        <f>C254*G254</f>
        <v>0</v>
      </c>
      <c r="J254" s="31" t="s">
        <v>233</v>
      </c>
      <c r="N254" s="225"/>
    </row>
    <row r="255" spans="1:14" ht="9.75" customHeight="1">
      <c r="A255" s="28"/>
      <c r="B255" s="28"/>
      <c r="C255" s="114"/>
      <c r="D255" s="28"/>
      <c r="E255" s="98"/>
      <c r="F255" s="98"/>
      <c r="G255" s="211"/>
      <c r="H255" s="28"/>
      <c r="I255" s="107"/>
      <c r="J255" s="28"/>
      <c r="N255" s="225"/>
    </row>
    <row r="256" spans="1:14" ht="9.75" customHeight="1">
      <c r="A256" s="28"/>
      <c r="B256" s="28" t="s">
        <v>371</v>
      </c>
      <c r="C256" s="114"/>
      <c r="D256" s="28"/>
      <c r="E256" s="98"/>
      <c r="F256" s="98"/>
      <c r="G256" s="211"/>
      <c r="H256" s="28"/>
      <c r="I256" s="107"/>
      <c r="J256" s="28"/>
      <c r="N256" s="225"/>
    </row>
    <row r="257" spans="1:14" ht="9.75" customHeight="1">
      <c r="A257" s="28"/>
      <c r="B257" s="28" t="s">
        <v>128</v>
      </c>
      <c r="C257" s="100">
        <v>36.6</v>
      </c>
      <c r="D257" s="28"/>
      <c r="E257" s="98" t="s">
        <v>290</v>
      </c>
      <c r="F257" s="98"/>
      <c r="G257" s="209">
        <v>0</v>
      </c>
      <c r="H257" s="81" t="s">
        <v>328</v>
      </c>
      <c r="I257" s="107">
        <f>C257*G257</f>
        <v>0</v>
      </c>
      <c r="J257" s="31" t="s">
        <v>233</v>
      </c>
      <c r="N257" s="225"/>
    </row>
    <row r="258" spans="1:14" ht="9.75" customHeight="1">
      <c r="A258" s="28"/>
      <c r="B258" s="28"/>
      <c r="C258" s="100"/>
      <c r="D258" s="28"/>
      <c r="E258" s="98"/>
      <c r="F258" s="98"/>
      <c r="G258" s="211"/>
      <c r="H258" s="81"/>
      <c r="I258" s="107"/>
      <c r="J258" s="31"/>
      <c r="N258" s="225"/>
    </row>
    <row r="259" spans="1:14" ht="9.75" customHeight="1">
      <c r="A259" s="28"/>
      <c r="B259" s="390" t="s">
        <v>372</v>
      </c>
      <c r="C259" s="390"/>
      <c r="D259" s="390"/>
      <c r="E259" s="390"/>
      <c r="F259" s="98"/>
      <c r="G259" s="211"/>
      <c r="H259" s="28"/>
      <c r="I259" s="107"/>
      <c r="J259" s="28"/>
      <c r="N259" s="225"/>
    </row>
    <row r="260" spans="1:14" ht="9.75" customHeight="1">
      <c r="A260" s="28"/>
      <c r="B260" s="390"/>
      <c r="C260" s="390"/>
      <c r="D260" s="390"/>
      <c r="E260" s="390"/>
      <c r="F260" s="98"/>
      <c r="G260" s="211"/>
      <c r="H260" s="28"/>
      <c r="I260" s="107"/>
      <c r="J260" s="28"/>
      <c r="N260" s="225"/>
    </row>
    <row r="261" spans="1:14" ht="9.75" customHeight="1">
      <c r="A261" s="28"/>
      <c r="B261" s="390"/>
      <c r="C261" s="390"/>
      <c r="D261" s="390"/>
      <c r="E261" s="390"/>
      <c r="F261" s="98"/>
      <c r="G261" s="211"/>
      <c r="H261" s="28"/>
      <c r="I261" s="107"/>
      <c r="J261" s="28"/>
      <c r="N261" s="225"/>
    </row>
    <row r="262" spans="1:14" ht="9.75" customHeight="1">
      <c r="A262" s="28"/>
      <c r="B262" s="115" t="s">
        <v>373</v>
      </c>
      <c r="C262" s="100">
        <v>18</v>
      </c>
      <c r="D262" s="28"/>
      <c r="E262" s="98" t="s">
        <v>290</v>
      </c>
      <c r="F262" s="98"/>
      <c r="G262" s="209">
        <v>0</v>
      </c>
      <c r="H262" s="81" t="s">
        <v>374</v>
      </c>
      <c r="I262" s="107">
        <f>C262*G262</f>
        <v>0</v>
      </c>
      <c r="J262" s="31" t="s">
        <v>233</v>
      </c>
      <c r="N262" s="225"/>
    </row>
    <row r="263" spans="1:14" ht="9.75" customHeight="1">
      <c r="A263" s="28"/>
      <c r="B263" s="28"/>
      <c r="C263" s="100"/>
      <c r="D263" s="28"/>
      <c r="E263" s="98"/>
      <c r="F263" s="98"/>
      <c r="G263" s="100"/>
      <c r="H263" s="81"/>
      <c r="I263" s="107"/>
      <c r="J263" s="31"/>
      <c r="N263" s="225"/>
    </row>
    <row r="264" spans="1:14" ht="9.9499999999999993" customHeight="1">
      <c r="A264" s="28"/>
      <c r="B264" s="28"/>
      <c r="C264" s="112"/>
      <c r="D264" s="28"/>
      <c r="E264" s="98"/>
      <c r="F264" s="98"/>
      <c r="G264" s="100"/>
      <c r="H264" s="28"/>
      <c r="I264" s="110"/>
      <c r="J264" s="31"/>
      <c r="K264" s="215"/>
      <c r="L264" s="215"/>
      <c r="N264" s="225"/>
    </row>
    <row r="265" spans="1:14" ht="9.75" customHeight="1">
      <c r="A265" s="116" t="s">
        <v>375</v>
      </c>
      <c r="B265" s="117" t="s">
        <v>376</v>
      </c>
      <c r="C265" s="118"/>
      <c r="D265" s="119"/>
      <c r="E265" s="120"/>
      <c r="F265" s="119"/>
      <c r="G265" s="121"/>
      <c r="H265" s="109"/>
      <c r="I265" s="107"/>
      <c r="N265" s="225"/>
    </row>
    <row r="266" spans="1:14" ht="9.75" customHeight="1">
      <c r="A266" s="116"/>
      <c r="B266" s="122"/>
      <c r="C266" s="118"/>
      <c r="D266" s="119"/>
      <c r="E266" s="120"/>
      <c r="F266" s="119"/>
      <c r="G266" s="121"/>
      <c r="H266" s="109"/>
      <c r="I266" s="107"/>
      <c r="N266" s="225"/>
    </row>
    <row r="267" spans="1:14" ht="9.75" customHeight="1">
      <c r="A267" s="116"/>
      <c r="B267" s="28"/>
      <c r="C267" s="112"/>
      <c r="D267" s="28"/>
      <c r="E267" s="98"/>
      <c r="F267" s="98"/>
      <c r="G267" s="100"/>
      <c r="H267" s="28"/>
      <c r="I267" s="107"/>
      <c r="J267" s="31"/>
      <c r="N267" s="225"/>
    </row>
    <row r="268" spans="1:14" ht="9.75" customHeight="1">
      <c r="A268" s="123" t="s">
        <v>244</v>
      </c>
      <c r="B268" s="28" t="s">
        <v>377</v>
      </c>
      <c r="C268" s="28"/>
      <c r="D268" s="109"/>
      <c r="E268" s="98"/>
      <c r="F268" s="109"/>
      <c r="G268" s="124"/>
      <c r="H268" s="109"/>
      <c r="I268" s="107"/>
      <c r="J268" s="31"/>
      <c r="N268" s="225"/>
    </row>
    <row r="269" spans="1:14" ht="9.75" customHeight="1">
      <c r="A269" s="123"/>
      <c r="B269" s="28" t="s">
        <v>378</v>
      </c>
      <c r="C269" s="28"/>
      <c r="D269" s="109"/>
      <c r="E269" s="98"/>
      <c r="F269" s="109"/>
      <c r="G269" s="124"/>
      <c r="H269" s="109"/>
      <c r="I269" s="107"/>
      <c r="J269" s="31"/>
    </row>
    <row r="270" spans="1:14" ht="9.75" customHeight="1">
      <c r="A270" s="123"/>
      <c r="B270" s="28"/>
      <c r="C270" s="28"/>
      <c r="D270" s="109"/>
      <c r="E270" s="98"/>
      <c r="F270" s="109"/>
      <c r="G270" s="124"/>
      <c r="H270" s="109"/>
      <c r="I270" s="107"/>
      <c r="J270" s="31"/>
    </row>
    <row r="271" spans="1:14" ht="9.75" customHeight="1">
      <c r="A271" s="123"/>
      <c r="B271" s="28" t="s">
        <v>135</v>
      </c>
      <c r="C271" s="71">
        <v>1</v>
      </c>
      <c r="D271" s="109"/>
      <c r="E271" s="98"/>
      <c r="F271" s="109"/>
      <c r="G271" s="210">
        <v>0</v>
      </c>
      <c r="H271" s="81" t="s">
        <v>300</v>
      </c>
      <c r="I271" s="107">
        <f>C271*G271</f>
        <v>0</v>
      </c>
      <c r="J271" s="31" t="s">
        <v>233</v>
      </c>
    </row>
    <row r="272" spans="1:14" ht="9.75" customHeight="1">
      <c r="A272" s="123"/>
      <c r="B272" s="28"/>
      <c r="C272" s="112"/>
      <c r="D272" s="28"/>
      <c r="E272" s="98"/>
      <c r="F272" s="98"/>
      <c r="G272" s="100"/>
      <c r="H272" s="28"/>
      <c r="I272" s="107"/>
      <c r="J272" s="31"/>
    </row>
    <row r="273" spans="1:13" ht="9.75" customHeight="1">
      <c r="A273" s="123"/>
      <c r="B273" s="109"/>
      <c r="C273" s="109"/>
      <c r="D273" s="109"/>
      <c r="E273" s="109"/>
      <c r="F273" s="109"/>
      <c r="G273" s="109"/>
      <c r="H273" s="109"/>
      <c r="I273" s="107"/>
      <c r="J273" s="31"/>
    </row>
    <row r="274" spans="1:13" ht="9.75" customHeight="1">
      <c r="A274" s="123" t="s">
        <v>248</v>
      </c>
      <c r="B274" s="390" t="s">
        <v>379</v>
      </c>
      <c r="C274" s="390"/>
      <c r="D274" s="390"/>
      <c r="E274" s="390"/>
      <c r="F274" s="390"/>
      <c r="G274" s="109"/>
      <c r="H274" s="109"/>
      <c r="I274" s="107"/>
      <c r="J274" s="31"/>
    </row>
    <row r="275" spans="1:13" ht="9.75" customHeight="1">
      <c r="A275" s="123"/>
      <c r="B275" s="390"/>
      <c r="C275" s="390"/>
      <c r="D275" s="390"/>
      <c r="E275" s="390"/>
      <c r="F275" s="390"/>
      <c r="G275" s="109"/>
      <c r="H275" s="109"/>
      <c r="I275" s="107"/>
      <c r="J275" s="31"/>
    </row>
    <row r="276" spans="1:13" ht="9.75" customHeight="1">
      <c r="A276" s="123"/>
      <c r="B276" s="390"/>
      <c r="C276" s="390"/>
      <c r="D276" s="390"/>
      <c r="E276" s="390"/>
      <c r="F276" s="390"/>
      <c r="G276" s="109"/>
      <c r="H276" s="109"/>
      <c r="I276" s="107"/>
      <c r="J276" s="31"/>
    </row>
    <row r="277" spans="1:13" ht="9.75" customHeight="1">
      <c r="A277" s="123"/>
      <c r="B277" s="104"/>
      <c r="C277" s="104"/>
      <c r="D277" s="104"/>
      <c r="E277" s="104"/>
      <c r="F277" s="104"/>
      <c r="G277" s="109"/>
      <c r="H277" s="109"/>
      <c r="I277" s="107"/>
      <c r="J277" s="31"/>
    </row>
    <row r="278" spans="1:13" ht="9.75" customHeight="1">
      <c r="A278" s="123"/>
      <c r="B278" s="104" t="s">
        <v>127</v>
      </c>
      <c r="C278" s="113">
        <v>13.68</v>
      </c>
      <c r="D278" s="104"/>
      <c r="E278" s="98" t="s">
        <v>290</v>
      </c>
      <c r="F278" s="104"/>
      <c r="G278" s="209">
        <v>0</v>
      </c>
      <c r="H278" s="81" t="s">
        <v>322</v>
      </c>
      <c r="I278" s="107">
        <f>G278*C278</f>
        <v>0</v>
      </c>
      <c r="J278" s="31" t="s">
        <v>233</v>
      </c>
    </row>
    <row r="279" spans="1:13" ht="9.75" customHeight="1">
      <c r="A279" s="123"/>
      <c r="B279" s="125"/>
      <c r="C279" s="126"/>
      <c r="D279" s="104"/>
      <c r="E279" s="104"/>
      <c r="F279" s="104"/>
      <c r="G279" s="109"/>
      <c r="H279" s="109"/>
      <c r="I279" s="107"/>
      <c r="J279" s="31"/>
    </row>
    <row r="280" spans="1:13" ht="9.75" customHeight="1">
      <c r="A280" s="127" t="s">
        <v>250</v>
      </c>
      <c r="B280" s="383" t="s">
        <v>380</v>
      </c>
      <c r="C280" s="384"/>
      <c r="D280" s="384"/>
      <c r="E280" s="384"/>
      <c r="F280" s="384"/>
      <c r="G280" s="384"/>
      <c r="H280" s="28"/>
      <c r="I280" s="128"/>
      <c r="J280" s="28"/>
      <c r="K280" s="223"/>
      <c r="L280" s="223"/>
      <c r="M280" s="223"/>
    </row>
    <row r="281" spans="1:13" ht="9.75" customHeight="1">
      <c r="A281" s="116"/>
      <c r="B281" s="384"/>
      <c r="C281" s="384"/>
      <c r="D281" s="384"/>
      <c r="E281" s="384"/>
      <c r="F281" s="384"/>
      <c r="G281" s="384"/>
      <c r="H281" s="28"/>
      <c r="I281" s="129"/>
      <c r="J281" s="31"/>
      <c r="K281" s="223"/>
      <c r="L281" s="223"/>
      <c r="M281" s="223"/>
    </row>
    <row r="282" spans="1:13" ht="9.75" customHeight="1">
      <c r="A282" s="116"/>
      <c r="B282" s="384"/>
      <c r="C282" s="384"/>
      <c r="D282" s="384"/>
      <c r="E282" s="384"/>
      <c r="F282" s="384"/>
      <c r="G282" s="384"/>
      <c r="H282" s="28"/>
      <c r="I282" s="107"/>
      <c r="J282" s="28"/>
      <c r="K282" s="223"/>
      <c r="L282" s="223"/>
      <c r="M282" s="223"/>
    </row>
    <row r="283" spans="1:13" ht="9.75" customHeight="1">
      <c r="A283" s="116"/>
      <c r="B283" s="389"/>
      <c r="C283" s="389"/>
      <c r="D283" s="389"/>
      <c r="E283" s="389"/>
      <c r="F283" s="389"/>
      <c r="G283" s="389"/>
      <c r="H283" s="28"/>
      <c r="I283" s="107"/>
      <c r="J283" s="28"/>
      <c r="K283" s="223"/>
      <c r="L283" s="223"/>
      <c r="M283" s="223"/>
    </row>
    <row r="284" spans="1:13" ht="9.75" customHeight="1">
      <c r="A284" s="116"/>
      <c r="B284" s="130"/>
      <c r="C284" s="130"/>
      <c r="D284" s="130"/>
      <c r="E284" s="130"/>
      <c r="F284" s="130"/>
      <c r="G284" s="130"/>
      <c r="H284" s="28"/>
      <c r="I284" s="107"/>
      <c r="J284" s="28"/>
      <c r="K284" s="223"/>
      <c r="L284" s="223"/>
      <c r="M284" s="223"/>
    </row>
    <row r="285" spans="1:13" ht="9.75" customHeight="1">
      <c r="A285" s="116"/>
      <c r="B285" s="104" t="s">
        <v>127</v>
      </c>
      <c r="C285" s="113">
        <v>14.364000000000001</v>
      </c>
      <c r="D285" s="109"/>
      <c r="E285" s="98" t="s">
        <v>290</v>
      </c>
      <c r="F285" s="109"/>
      <c r="G285" s="209">
        <v>0</v>
      </c>
      <c r="H285" s="81" t="s">
        <v>322</v>
      </c>
      <c r="I285" s="106">
        <f>+C285*G285</f>
        <v>0</v>
      </c>
      <c r="J285" s="31" t="s">
        <v>233</v>
      </c>
      <c r="K285" s="223"/>
      <c r="L285" s="223"/>
      <c r="M285" s="223"/>
    </row>
    <row r="286" spans="1:13" ht="9.75" customHeight="1">
      <c r="A286" s="123"/>
      <c r="B286" s="109"/>
      <c r="C286" s="131"/>
      <c r="D286" s="109"/>
      <c r="E286" s="98"/>
      <c r="F286" s="109"/>
      <c r="G286" s="100"/>
      <c r="H286" s="109"/>
      <c r="I286" s="106"/>
      <c r="J286" s="31"/>
    </row>
    <row r="287" spans="1:13" ht="9.75" customHeight="1">
      <c r="A287" s="123" t="s">
        <v>255</v>
      </c>
      <c r="B287" s="28" t="s">
        <v>381</v>
      </c>
      <c r="C287" s="28"/>
      <c r="D287" s="28"/>
      <c r="E287" s="28"/>
      <c r="F287" s="28"/>
      <c r="G287" s="28"/>
      <c r="H287" s="28"/>
      <c r="I287" s="28"/>
      <c r="J287" s="31"/>
    </row>
    <row r="288" spans="1:13" ht="9.75" customHeight="1">
      <c r="A288" s="116"/>
      <c r="B288" s="28"/>
      <c r="C288" s="28"/>
      <c r="D288" s="28"/>
      <c r="E288" s="28"/>
      <c r="F288" s="28"/>
      <c r="G288" s="28"/>
      <c r="H288" s="28"/>
      <c r="I288" s="28"/>
      <c r="J288" s="31"/>
    </row>
    <row r="289" spans="1:11" ht="9.75" customHeight="1">
      <c r="A289" s="116"/>
      <c r="B289" s="28" t="s">
        <v>382</v>
      </c>
      <c r="C289" s="114">
        <v>10</v>
      </c>
      <c r="D289" s="28" t="s">
        <v>320</v>
      </c>
      <c r="E289" s="98"/>
      <c r="F289" s="98"/>
      <c r="G289" s="100"/>
      <c r="H289" s="28"/>
      <c r="I289" s="107">
        <f>SUM(I267:I285)*0.1</f>
        <v>0</v>
      </c>
      <c r="J289" s="31" t="s">
        <v>233</v>
      </c>
    </row>
    <row r="290" spans="1:11" ht="9.75" customHeight="1">
      <c r="A290" s="116"/>
      <c r="B290" s="28"/>
      <c r="C290" s="112"/>
      <c r="D290" s="28"/>
      <c r="E290" s="98"/>
      <c r="F290" s="98"/>
      <c r="G290" s="100"/>
      <c r="H290" s="28"/>
      <c r="I290" s="107"/>
      <c r="J290" s="31"/>
    </row>
    <row r="291" spans="1:11" ht="9.75" customHeight="1">
      <c r="A291" s="116"/>
      <c r="B291" s="117" t="s">
        <v>383</v>
      </c>
      <c r="C291" s="117"/>
      <c r="D291" s="117"/>
      <c r="E291" s="117"/>
      <c r="F291" s="117"/>
      <c r="G291" s="117"/>
      <c r="H291" s="117"/>
      <c r="I291" s="132">
        <f>SUM(I267:I289)</f>
        <v>0</v>
      </c>
      <c r="J291" s="31" t="s">
        <v>233</v>
      </c>
    </row>
    <row r="292" spans="1:11" ht="9.75" customHeight="1">
      <c r="A292" s="28"/>
      <c r="B292" s="117"/>
      <c r="C292" s="117"/>
      <c r="D292" s="117"/>
      <c r="E292" s="117"/>
      <c r="F292" s="117"/>
      <c r="G292" s="117"/>
      <c r="H292" s="117"/>
      <c r="I292" s="133"/>
      <c r="J292" s="31"/>
    </row>
    <row r="293" spans="1:11">
      <c r="A293" s="77" t="s">
        <v>384</v>
      </c>
      <c r="B293" s="390" t="s">
        <v>385</v>
      </c>
      <c r="C293" s="390"/>
      <c r="D293" s="390"/>
      <c r="E293" s="390"/>
      <c r="F293" s="390"/>
      <c r="G293" s="390"/>
      <c r="H293" s="109"/>
      <c r="I293" s="110"/>
      <c r="J293" s="109"/>
      <c r="K293" s="218"/>
    </row>
    <row r="294" spans="1:11">
      <c r="A294" s="77"/>
      <c r="B294" s="390"/>
      <c r="C294" s="390"/>
      <c r="D294" s="390"/>
      <c r="E294" s="390"/>
      <c r="F294" s="390"/>
      <c r="G294" s="390"/>
      <c r="H294" s="109"/>
      <c r="I294" s="110"/>
      <c r="J294" s="109"/>
      <c r="K294" s="218"/>
    </row>
    <row r="295" spans="1:11">
      <c r="A295" s="28"/>
      <c r="B295" s="390"/>
      <c r="C295" s="390"/>
      <c r="D295" s="390"/>
      <c r="E295" s="390"/>
      <c r="F295" s="390"/>
      <c r="G295" s="390"/>
      <c r="H295" s="109"/>
      <c r="I295" s="110"/>
      <c r="J295" s="109"/>
    </row>
    <row r="296" spans="1:11">
      <c r="A296" s="28"/>
      <c r="B296" s="109"/>
      <c r="C296" s="109"/>
      <c r="D296" s="109"/>
      <c r="E296" s="109"/>
      <c r="F296" s="109"/>
      <c r="G296" s="109"/>
      <c r="H296" s="109"/>
      <c r="I296" s="110"/>
      <c r="J296" s="109"/>
    </row>
    <row r="297" spans="1:11">
      <c r="A297" s="28"/>
      <c r="B297" s="96" t="s">
        <v>337</v>
      </c>
      <c r="C297" s="113">
        <v>158.72999999999996</v>
      </c>
      <c r="D297" s="109"/>
      <c r="E297" s="98"/>
      <c r="F297" s="82" t="s">
        <v>290</v>
      </c>
      <c r="G297" s="206">
        <v>0</v>
      </c>
      <c r="H297" s="81" t="s">
        <v>322</v>
      </c>
      <c r="I297" s="84">
        <f>+G297*C297</f>
        <v>0</v>
      </c>
      <c r="J297" s="31" t="s">
        <v>233</v>
      </c>
    </row>
    <row r="298" spans="1:11">
      <c r="A298" s="28"/>
      <c r="B298" s="96"/>
      <c r="C298" s="113"/>
      <c r="D298" s="109"/>
      <c r="E298" s="98"/>
      <c r="F298" s="82"/>
      <c r="G298" s="83"/>
      <c r="H298" s="81"/>
      <c r="I298" s="84"/>
      <c r="J298" s="31"/>
    </row>
    <row r="299" spans="1:11" ht="9.9499999999999993" customHeight="1">
      <c r="A299" s="77" t="s">
        <v>386</v>
      </c>
      <c r="B299" s="390" t="s">
        <v>387</v>
      </c>
      <c r="C299" s="390"/>
      <c r="D299" s="390"/>
      <c r="E299" s="390"/>
      <c r="F299" s="109"/>
      <c r="G299" s="109"/>
      <c r="H299" s="109"/>
      <c r="I299" s="107"/>
      <c r="J299" s="109"/>
      <c r="K299" s="218"/>
    </row>
    <row r="300" spans="1:11" ht="9.9499999999999993" customHeight="1">
      <c r="A300" s="77"/>
      <c r="B300" s="390"/>
      <c r="C300" s="390"/>
      <c r="D300" s="390"/>
      <c r="E300" s="390"/>
      <c r="F300" s="109"/>
      <c r="G300" s="109"/>
      <c r="H300" s="109"/>
      <c r="I300" s="107"/>
      <c r="J300" s="109"/>
      <c r="K300" s="218"/>
    </row>
    <row r="301" spans="1:11" ht="9.9499999999999993" customHeight="1">
      <c r="A301" s="77"/>
      <c r="B301" s="390"/>
      <c r="C301" s="390"/>
      <c r="D301" s="390"/>
      <c r="E301" s="390"/>
      <c r="F301" s="109"/>
      <c r="G301" s="109"/>
      <c r="H301" s="109"/>
      <c r="I301" s="107"/>
      <c r="J301" s="109"/>
      <c r="K301" s="218"/>
    </row>
    <row r="302" spans="1:11" ht="9.9499999999999993" customHeight="1">
      <c r="A302" s="77"/>
      <c r="B302" s="390"/>
      <c r="C302" s="390"/>
      <c r="D302" s="390"/>
      <c r="E302" s="390"/>
      <c r="F302" s="109"/>
      <c r="G302" s="109"/>
      <c r="H302" s="109"/>
      <c r="I302" s="107"/>
      <c r="J302" s="109"/>
      <c r="K302" s="218"/>
    </row>
    <row r="303" spans="1:11" ht="9.9499999999999993" customHeight="1">
      <c r="A303" s="77"/>
      <c r="B303" s="390"/>
      <c r="C303" s="390"/>
      <c r="D303" s="390"/>
      <c r="E303" s="390"/>
      <c r="F303" s="109"/>
      <c r="G303" s="109"/>
      <c r="H303" s="109"/>
      <c r="I303" s="107"/>
      <c r="J303" s="109"/>
      <c r="K303" s="218"/>
    </row>
    <row r="304" spans="1:11" ht="9.9499999999999993" customHeight="1">
      <c r="A304" s="77"/>
      <c r="B304" s="390"/>
      <c r="C304" s="390"/>
      <c r="D304" s="390"/>
      <c r="E304" s="390"/>
      <c r="F304" s="109"/>
      <c r="G304" s="109"/>
      <c r="H304" s="109"/>
      <c r="I304" s="107"/>
      <c r="J304" s="109"/>
      <c r="K304" s="218"/>
    </row>
    <row r="305" spans="1:11" ht="9.9499999999999993" customHeight="1">
      <c r="A305" s="28"/>
      <c r="B305" s="109"/>
      <c r="C305" s="109"/>
      <c r="D305" s="109"/>
      <c r="E305" s="109"/>
      <c r="F305" s="109"/>
      <c r="G305" s="109"/>
      <c r="H305" s="109"/>
      <c r="I305" s="107"/>
      <c r="J305" s="109"/>
    </row>
    <row r="306" spans="1:11" ht="9.9499999999999993" customHeight="1">
      <c r="A306" s="28"/>
      <c r="B306" s="96" t="s">
        <v>337</v>
      </c>
      <c r="C306" s="111">
        <v>166.66649999999996</v>
      </c>
      <c r="D306" s="109"/>
      <c r="E306" s="98"/>
      <c r="F306" s="82" t="s">
        <v>290</v>
      </c>
      <c r="G306" s="206">
        <v>0</v>
      </c>
      <c r="H306" s="81" t="s">
        <v>322</v>
      </c>
      <c r="I306" s="134">
        <f>+G306*C306</f>
        <v>0</v>
      </c>
      <c r="J306" s="81" t="s">
        <v>233</v>
      </c>
    </row>
    <row r="307" spans="1:11" ht="9.75" customHeight="1">
      <c r="A307" s="28"/>
      <c r="B307" s="117"/>
      <c r="C307" s="117"/>
      <c r="D307" s="117"/>
      <c r="E307" s="117"/>
      <c r="F307" s="117"/>
      <c r="G307" s="117"/>
      <c r="H307" s="117"/>
      <c r="I307" s="133"/>
      <c r="J307" s="31"/>
    </row>
    <row r="308" spans="1:11" ht="9.75" customHeight="1">
      <c r="A308" s="77" t="s">
        <v>388</v>
      </c>
      <c r="B308" s="383" t="s">
        <v>389</v>
      </c>
      <c r="C308" s="384"/>
      <c r="D308" s="384"/>
      <c r="E308" s="384"/>
      <c r="F308" s="384"/>
      <c r="G308" s="384"/>
      <c r="H308" s="28"/>
      <c r="I308" s="78"/>
      <c r="J308" s="28"/>
    </row>
    <row r="309" spans="1:11" ht="9.75" customHeight="1">
      <c r="A309" s="28"/>
      <c r="B309" s="384"/>
      <c r="C309" s="384"/>
      <c r="D309" s="384"/>
      <c r="E309" s="384"/>
      <c r="F309" s="384"/>
      <c r="G309" s="384"/>
      <c r="H309" s="28"/>
      <c r="I309" s="85"/>
      <c r="J309" s="31"/>
    </row>
    <row r="310" spans="1:11" ht="9.75" customHeight="1">
      <c r="A310" s="28"/>
      <c r="B310" s="384"/>
      <c r="C310" s="384"/>
      <c r="D310" s="384"/>
      <c r="E310" s="384"/>
      <c r="F310" s="384"/>
      <c r="G310" s="384"/>
      <c r="H310" s="28"/>
      <c r="I310" s="88"/>
      <c r="J310" s="28"/>
    </row>
    <row r="311" spans="1:11" ht="9.75" customHeight="1">
      <c r="A311" s="28"/>
      <c r="B311" s="384"/>
      <c r="C311" s="384"/>
      <c r="D311" s="384"/>
      <c r="E311" s="384"/>
      <c r="F311" s="384"/>
      <c r="G311" s="384"/>
      <c r="H311" s="28"/>
      <c r="I311" s="88"/>
      <c r="J311" s="28"/>
    </row>
    <row r="312" spans="1:11" ht="9.75" customHeight="1">
      <c r="A312" s="28"/>
      <c r="B312" s="389"/>
      <c r="C312" s="389"/>
      <c r="D312" s="389"/>
      <c r="E312" s="389"/>
      <c r="F312" s="389"/>
      <c r="G312" s="389"/>
      <c r="H312" s="28"/>
      <c r="I312" s="88"/>
      <c r="J312" s="28"/>
    </row>
    <row r="313" spans="1:11" ht="9.75" customHeight="1">
      <c r="A313" s="28"/>
      <c r="B313" s="115" t="s">
        <v>390</v>
      </c>
      <c r="C313" s="135">
        <v>406.83</v>
      </c>
      <c r="D313" s="108" t="s">
        <v>391</v>
      </c>
      <c r="E313" s="28"/>
      <c r="F313" s="28"/>
      <c r="G313" s="28"/>
      <c r="H313" s="28"/>
      <c r="I313" s="30"/>
      <c r="J313" s="28"/>
      <c r="K313" s="215"/>
    </row>
    <row r="314" spans="1:11" ht="9.75" customHeight="1">
      <c r="A314" s="28"/>
      <c r="B314" s="115" t="s">
        <v>392</v>
      </c>
      <c r="C314" s="136">
        <v>111.27200000000001</v>
      </c>
      <c r="D314" s="108" t="s">
        <v>391</v>
      </c>
      <c r="E314" s="28"/>
      <c r="F314" s="28"/>
      <c r="G314" s="28"/>
      <c r="H314" s="28"/>
      <c r="I314" s="30"/>
      <c r="J314" s="28"/>
    </row>
    <row r="315" spans="1:11" ht="9.75" customHeight="1">
      <c r="A315" s="28"/>
      <c r="B315" s="115" t="s">
        <v>393</v>
      </c>
      <c r="C315" s="136">
        <v>158.72999999999996</v>
      </c>
      <c r="D315" s="108" t="s">
        <v>391</v>
      </c>
      <c r="E315" s="98"/>
      <c r="F315" s="98"/>
      <c r="G315" s="100"/>
      <c r="H315" s="28"/>
      <c r="I315" s="88"/>
      <c r="J315" s="31"/>
    </row>
    <row r="316" spans="1:11" ht="9.75" customHeight="1">
      <c r="A316" s="28"/>
      <c r="B316" s="115" t="s">
        <v>394</v>
      </c>
      <c r="C316" s="136">
        <v>158.72999999999996</v>
      </c>
      <c r="D316" s="108" t="s">
        <v>391</v>
      </c>
      <c r="E316" s="98"/>
      <c r="F316" s="98"/>
      <c r="G316" s="100"/>
      <c r="H316" s="28"/>
      <c r="I316" s="88"/>
      <c r="J316" s="28"/>
    </row>
    <row r="317" spans="1:11" ht="9.75" customHeight="1">
      <c r="A317" s="28"/>
      <c r="B317" s="115" t="s">
        <v>395</v>
      </c>
      <c r="C317" s="136">
        <v>13.68</v>
      </c>
      <c r="D317" s="108" t="s">
        <v>391</v>
      </c>
      <c r="E317" s="28"/>
      <c r="F317" s="28"/>
      <c r="G317" s="28"/>
      <c r="H317" s="28"/>
      <c r="I317" s="30"/>
      <c r="J317" s="28"/>
    </row>
    <row r="318" spans="1:11" ht="9.75" customHeight="1">
      <c r="A318" s="28"/>
      <c r="B318" s="28"/>
      <c r="C318" s="28"/>
      <c r="D318" s="28"/>
      <c r="E318" s="28"/>
      <c r="F318" s="28"/>
      <c r="G318" s="28"/>
      <c r="H318" s="28"/>
      <c r="I318" s="30"/>
      <c r="J318" s="28"/>
    </row>
    <row r="319" spans="1:11" ht="9.75" customHeight="1">
      <c r="A319" s="28"/>
      <c r="B319" s="96" t="s">
        <v>127</v>
      </c>
      <c r="C319" s="80">
        <v>295.97190000000001</v>
      </c>
      <c r="D319" s="108"/>
      <c r="E319" s="96"/>
      <c r="F319" s="82" t="s">
        <v>290</v>
      </c>
      <c r="G319" s="206">
        <v>0</v>
      </c>
      <c r="H319" s="81" t="s">
        <v>322</v>
      </c>
      <c r="I319" s="84">
        <f>+C319*G319</f>
        <v>0</v>
      </c>
      <c r="J319" s="81" t="s">
        <v>233</v>
      </c>
    </row>
    <row r="320" spans="1:11" ht="9.75" customHeight="1">
      <c r="A320" s="28"/>
      <c r="B320" s="96"/>
      <c r="C320" s="80"/>
      <c r="D320" s="108"/>
      <c r="E320" s="96"/>
      <c r="F320" s="82"/>
      <c r="G320" s="83"/>
      <c r="H320" s="81"/>
      <c r="I320" s="84"/>
      <c r="J320" s="81"/>
    </row>
    <row r="321" spans="1:13" ht="9.75" customHeight="1">
      <c r="A321" s="77" t="s">
        <v>396</v>
      </c>
      <c r="B321" s="28" t="s">
        <v>397</v>
      </c>
      <c r="C321" s="112"/>
      <c r="D321" s="28"/>
      <c r="E321" s="98"/>
      <c r="F321" s="98"/>
      <c r="G321" s="100"/>
      <c r="H321" s="28"/>
      <c r="I321" s="107"/>
      <c r="J321" s="81"/>
      <c r="K321" s="223"/>
      <c r="L321" s="223"/>
      <c r="M321" s="223"/>
    </row>
    <row r="322" spans="1:13" ht="9.75" customHeight="1">
      <c r="A322" s="28"/>
      <c r="B322" s="28" t="s">
        <v>398</v>
      </c>
      <c r="C322" s="112"/>
      <c r="D322" s="28"/>
      <c r="E322" s="98"/>
      <c r="F322" s="98"/>
      <c r="G322" s="100"/>
      <c r="H322" s="28"/>
      <c r="I322" s="107"/>
      <c r="J322" s="81"/>
      <c r="K322" s="223"/>
      <c r="L322" s="223"/>
      <c r="M322" s="223"/>
    </row>
    <row r="323" spans="1:13" ht="9.75" customHeight="1">
      <c r="A323" s="28"/>
      <c r="B323" s="28" t="s">
        <v>399</v>
      </c>
      <c r="C323" s="112"/>
      <c r="D323" s="28"/>
      <c r="E323" s="98"/>
      <c r="F323" s="98"/>
      <c r="G323" s="100"/>
      <c r="H323" s="28"/>
      <c r="I323" s="107"/>
      <c r="J323" s="31"/>
      <c r="K323" s="215"/>
      <c r="L323" s="215"/>
    </row>
    <row r="324" spans="1:13" ht="9.75" customHeight="1">
      <c r="A324" s="28"/>
      <c r="B324" s="28" t="s">
        <v>400</v>
      </c>
      <c r="C324" s="112"/>
      <c r="D324" s="28"/>
      <c r="E324" s="98"/>
      <c r="F324" s="98"/>
      <c r="G324" s="100"/>
      <c r="H324" s="28"/>
      <c r="I324" s="107"/>
      <c r="J324" s="81"/>
      <c r="K324" s="223"/>
      <c r="L324" s="223"/>
      <c r="M324" s="223"/>
    </row>
    <row r="325" spans="1:13" ht="9.75" customHeight="1">
      <c r="A325" s="28"/>
      <c r="B325" s="28" t="s">
        <v>401</v>
      </c>
      <c r="C325" s="112"/>
      <c r="D325" s="28"/>
      <c r="E325" s="98"/>
      <c r="F325" s="98"/>
      <c r="G325" s="100"/>
      <c r="H325" s="28"/>
      <c r="I325" s="107"/>
      <c r="J325" s="81"/>
      <c r="K325" s="223"/>
      <c r="L325" s="223"/>
      <c r="M325" s="223"/>
    </row>
    <row r="326" spans="1:13" ht="9.75" customHeight="1">
      <c r="A326" s="28"/>
      <c r="B326" s="28"/>
      <c r="C326" s="112"/>
      <c r="D326" s="28"/>
      <c r="E326" s="98"/>
      <c r="F326" s="98"/>
      <c r="G326" s="100"/>
      <c r="H326" s="28"/>
      <c r="I326" s="107"/>
      <c r="J326" s="81"/>
      <c r="K326" s="223"/>
      <c r="L326" s="223"/>
      <c r="M326" s="223"/>
    </row>
    <row r="327" spans="1:13" ht="9.75" customHeight="1">
      <c r="A327" s="28"/>
      <c r="B327" s="137" t="s">
        <v>402</v>
      </c>
      <c r="C327" s="113"/>
      <c r="D327" s="138">
        <v>9</v>
      </c>
      <c r="E327" s="98"/>
      <c r="F327" s="82" t="s">
        <v>290</v>
      </c>
      <c r="G327" s="206">
        <v>0</v>
      </c>
      <c r="H327" s="81" t="s">
        <v>300</v>
      </c>
      <c r="I327" s="139">
        <f>+D327*G327</f>
        <v>0</v>
      </c>
      <c r="J327" s="81" t="s">
        <v>233</v>
      </c>
      <c r="K327" s="223"/>
      <c r="L327" s="223"/>
      <c r="M327" s="223"/>
    </row>
    <row r="328" spans="1:13" ht="9.75" customHeight="1">
      <c r="A328" s="28"/>
      <c r="B328" s="137" t="s">
        <v>403</v>
      </c>
      <c r="C328" s="113"/>
      <c r="D328" s="138">
        <v>2</v>
      </c>
      <c r="E328" s="98"/>
      <c r="F328" s="82" t="s">
        <v>290</v>
      </c>
      <c r="G328" s="206">
        <v>0</v>
      </c>
      <c r="H328" s="81" t="s">
        <v>300</v>
      </c>
      <c r="I328" s="139">
        <f>+D328*G328</f>
        <v>0</v>
      </c>
      <c r="J328" s="81" t="s">
        <v>233</v>
      </c>
      <c r="K328" s="223"/>
      <c r="L328" s="223"/>
      <c r="M328" s="223"/>
    </row>
    <row r="329" spans="1:13" ht="9.75" customHeight="1">
      <c r="A329" s="28"/>
      <c r="B329" s="137" t="s">
        <v>404</v>
      </c>
      <c r="C329" s="114"/>
      <c r="D329" s="58">
        <v>9</v>
      </c>
      <c r="E329" s="98"/>
      <c r="F329" s="82" t="s">
        <v>290</v>
      </c>
      <c r="G329" s="206">
        <v>0</v>
      </c>
      <c r="H329" s="81" t="s">
        <v>300</v>
      </c>
      <c r="I329" s="139">
        <f>+D329*G329</f>
        <v>0</v>
      </c>
      <c r="J329" s="81" t="s">
        <v>233</v>
      </c>
      <c r="K329" s="226"/>
      <c r="L329" s="223"/>
      <c r="M329" s="223"/>
    </row>
    <row r="330" spans="1:13" ht="9.75" customHeight="1">
      <c r="A330" s="28"/>
      <c r="B330" s="137" t="s">
        <v>405</v>
      </c>
      <c r="C330" s="114"/>
      <c r="D330" s="58">
        <v>9</v>
      </c>
      <c r="E330" s="98"/>
      <c r="F330" s="82" t="s">
        <v>290</v>
      </c>
      <c r="G330" s="206">
        <v>0</v>
      </c>
      <c r="H330" s="81" t="s">
        <v>300</v>
      </c>
      <c r="I330" s="139">
        <f>+D330*G330</f>
        <v>0</v>
      </c>
      <c r="J330" s="81" t="s">
        <v>233</v>
      </c>
      <c r="K330" s="223"/>
      <c r="L330" s="223"/>
      <c r="M330" s="223"/>
    </row>
    <row r="331" spans="1:13" ht="9.75" customHeight="1">
      <c r="A331" s="28"/>
      <c r="B331" s="137" t="s">
        <v>406</v>
      </c>
      <c r="C331" s="114"/>
      <c r="D331" s="58">
        <v>3</v>
      </c>
      <c r="E331" s="98"/>
      <c r="F331" s="82" t="s">
        <v>290</v>
      </c>
      <c r="G331" s="206">
        <v>0</v>
      </c>
      <c r="H331" s="81" t="s">
        <v>300</v>
      </c>
      <c r="I331" s="139">
        <f>+D331*G331</f>
        <v>0</v>
      </c>
      <c r="J331" s="81" t="s">
        <v>233</v>
      </c>
      <c r="K331" s="215"/>
      <c r="L331" s="215"/>
    </row>
    <row r="332" spans="1:13" ht="9.75" customHeight="1">
      <c r="A332" s="28"/>
      <c r="B332" s="137"/>
      <c r="C332" s="114"/>
      <c r="D332" s="58"/>
      <c r="E332" s="98"/>
      <c r="F332" s="82"/>
      <c r="G332" s="83"/>
      <c r="H332" s="81"/>
      <c r="I332" s="139"/>
      <c r="J332" s="81"/>
      <c r="K332" s="215"/>
      <c r="L332" s="215"/>
    </row>
    <row r="333" spans="1:13" ht="9.75" customHeight="1">
      <c r="A333" s="77" t="s">
        <v>407</v>
      </c>
      <c r="B333" s="397" t="s">
        <v>408</v>
      </c>
      <c r="C333" s="397"/>
      <c r="D333" s="397"/>
      <c r="E333" s="397"/>
      <c r="F333" s="397"/>
      <c r="G333" s="397"/>
      <c r="H333" s="28"/>
      <c r="I333" s="88"/>
      <c r="J333" s="28"/>
    </row>
    <row r="334" spans="1:13" ht="9.75" customHeight="1">
      <c r="A334" s="77"/>
      <c r="B334" s="140"/>
      <c r="C334" s="130"/>
      <c r="D334" s="130"/>
      <c r="E334" s="130"/>
      <c r="F334" s="130"/>
      <c r="G334" s="130"/>
      <c r="H334" s="28"/>
      <c r="I334" s="88"/>
      <c r="J334" s="28"/>
    </row>
    <row r="335" spans="1:13" ht="9.75" customHeight="1">
      <c r="A335" s="28"/>
      <c r="B335" s="96" t="s">
        <v>128</v>
      </c>
      <c r="C335" s="83">
        <v>668.04</v>
      </c>
      <c r="D335" s="108"/>
      <c r="E335" s="96"/>
      <c r="F335" s="82" t="s">
        <v>290</v>
      </c>
      <c r="G335" s="206">
        <v>0</v>
      </c>
      <c r="H335" s="81" t="s">
        <v>328</v>
      </c>
      <c r="I335" s="84">
        <f>+C335*G335</f>
        <v>0</v>
      </c>
      <c r="J335" s="81" t="s">
        <v>233</v>
      </c>
    </row>
    <row r="336" spans="1:13" ht="9.75" customHeight="1">
      <c r="A336" s="28"/>
      <c r="B336" s="28"/>
      <c r="C336" s="71"/>
      <c r="D336" s="28"/>
      <c r="E336" s="98"/>
      <c r="F336" s="98"/>
      <c r="G336" s="99"/>
      <c r="H336" s="28"/>
      <c r="I336" s="88"/>
      <c r="J336" s="28"/>
    </row>
    <row r="337" spans="1:10" ht="9.75" customHeight="1">
      <c r="A337" s="77" t="s">
        <v>409</v>
      </c>
      <c r="B337" s="397" t="s">
        <v>410</v>
      </c>
      <c r="C337" s="389"/>
      <c r="D337" s="389"/>
      <c r="E337" s="389"/>
      <c r="F337" s="389"/>
      <c r="G337" s="389"/>
      <c r="H337" s="28"/>
      <c r="I337" s="88"/>
      <c r="J337" s="28"/>
    </row>
    <row r="338" spans="1:10" ht="9.75" customHeight="1">
      <c r="A338" s="28"/>
      <c r="B338" s="29" t="s">
        <v>382</v>
      </c>
      <c r="C338" s="141">
        <v>10</v>
      </c>
      <c r="D338" s="29" t="s">
        <v>320</v>
      </c>
      <c r="E338" s="96"/>
      <c r="F338" s="96"/>
      <c r="G338" s="142"/>
      <c r="H338" s="29"/>
      <c r="I338" s="143">
        <f>((SUM(I97:I234)+I335+I327+I328+I329+I330+I331+I319+I306+I297+I262+I249+I241+I254+I257)*(C338/100))</f>
        <v>0</v>
      </c>
      <c r="J338" s="81" t="s">
        <v>233</v>
      </c>
    </row>
    <row r="339" spans="1:10" ht="9.75" customHeight="1" thickBot="1">
      <c r="A339" s="144"/>
      <c r="B339" s="144"/>
      <c r="C339" s="144"/>
      <c r="D339" s="144"/>
      <c r="E339" s="144"/>
      <c r="F339" s="144"/>
      <c r="G339" s="144"/>
      <c r="H339" s="144"/>
      <c r="I339" s="145"/>
      <c r="J339" s="144"/>
    </row>
    <row r="340" spans="1:10" ht="9.75" customHeight="1">
      <c r="A340" s="28"/>
      <c r="B340" s="28"/>
      <c r="C340" s="28"/>
      <c r="D340" s="28"/>
      <c r="E340" s="28"/>
      <c r="F340" s="28"/>
      <c r="G340" s="28"/>
      <c r="H340" s="28"/>
      <c r="I340" s="30"/>
      <c r="J340" s="28"/>
    </row>
    <row r="341" spans="1:10" ht="15" customHeight="1">
      <c r="A341" s="28"/>
      <c r="B341" s="146" t="s">
        <v>411</v>
      </c>
      <c r="C341" s="147"/>
      <c r="D341" s="147"/>
      <c r="E341" s="147"/>
      <c r="F341" s="147"/>
      <c r="G341" s="147"/>
      <c r="H341" s="147"/>
      <c r="I341" s="148">
        <f>SUM(I97:I234)+I335+I338+I291+I297+I306+I319+I327+I328+I329+I330+I331+I241+I249+I254+I257+I262</f>
        <v>0</v>
      </c>
      <c r="J341" s="149" t="s">
        <v>233</v>
      </c>
    </row>
    <row r="342" spans="1:10" ht="9.75" customHeight="1">
      <c r="A342" s="28"/>
      <c r="B342" s="28"/>
      <c r="C342" s="28"/>
      <c r="D342" s="28"/>
      <c r="E342" s="28"/>
      <c r="F342" s="28"/>
      <c r="G342" s="28"/>
      <c r="H342" s="28"/>
      <c r="I342" s="30"/>
      <c r="J342" s="28"/>
    </row>
    <row r="343" spans="1:10" ht="9.75" customHeight="1">
      <c r="A343" s="76" t="s">
        <v>412</v>
      </c>
      <c r="B343" s="28"/>
      <c r="C343" s="114"/>
      <c r="D343" s="28"/>
      <c r="E343" s="98"/>
      <c r="F343" s="98"/>
      <c r="G343" s="100"/>
      <c r="H343" s="28"/>
      <c r="I343" s="88"/>
      <c r="J343" s="28"/>
    </row>
    <row r="344" spans="1:10" ht="9.75" customHeight="1">
      <c r="A344" s="28"/>
      <c r="B344" s="28"/>
      <c r="C344" s="114"/>
      <c r="D344" s="28"/>
      <c r="E344" s="98"/>
      <c r="F344" s="98"/>
      <c r="G344" s="100"/>
      <c r="H344" s="28"/>
      <c r="I344" s="88"/>
      <c r="J344" s="28"/>
    </row>
    <row r="345" spans="1:10" ht="9.75" customHeight="1">
      <c r="A345" s="28" t="s">
        <v>413</v>
      </c>
      <c r="B345" s="28" t="s">
        <v>414</v>
      </c>
      <c r="C345" s="28"/>
      <c r="D345" s="28"/>
      <c r="E345" s="28"/>
      <c r="F345" s="28"/>
      <c r="G345" s="28"/>
      <c r="H345" s="28"/>
      <c r="I345" s="30"/>
      <c r="J345" s="28"/>
    </row>
    <row r="346" spans="1:10" ht="9.75" customHeight="1">
      <c r="A346" s="28"/>
      <c r="B346" s="28" t="s">
        <v>415</v>
      </c>
      <c r="C346" s="28"/>
      <c r="D346" s="28"/>
      <c r="E346" s="28"/>
      <c r="F346" s="28"/>
      <c r="G346" s="28"/>
      <c r="H346" s="28"/>
      <c r="I346" s="30"/>
      <c r="J346" s="28"/>
    </row>
    <row r="347" spans="1:10" ht="9.75" customHeight="1">
      <c r="A347" s="28"/>
      <c r="B347" s="28"/>
      <c r="C347" s="28"/>
      <c r="D347" s="28"/>
      <c r="E347" s="28"/>
      <c r="F347" s="28"/>
      <c r="G347" s="28"/>
      <c r="H347" s="28"/>
      <c r="I347" s="30"/>
      <c r="J347" s="28"/>
    </row>
    <row r="348" spans="1:10" ht="9.75" customHeight="1">
      <c r="A348" s="28"/>
      <c r="B348" s="28" t="s">
        <v>135</v>
      </c>
      <c r="C348" s="114">
        <v>1</v>
      </c>
      <c r="D348" s="28"/>
      <c r="E348" s="98"/>
      <c r="F348" s="98"/>
      <c r="G348" s="100"/>
      <c r="H348" s="81" t="s">
        <v>300</v>
      </c>
      <c r="I348" s="88">
        <f>+I542*0.02</f>
        <v>0</v>
      </c>
      <c r="J348" s="31" t="s">
        <v>233</v>
      </c>
    </row>
    <row r="349" spans="1:10" ht="9.75" customHeight="1">
      <c r="A349" s="28"/>
      <c r="B349" s="28"/>
      <c r="C349" s="114"/>
      <c r="D349" s="28"/>
      <c r="E349" s="98"/>
      <c r="F349" s="98"/>
      <c r="G349" s="100"/>
      <c r="H349" s="28"/>
      <c r="I349" s="88"/>
      <c r="J349" s="28"/>
    </row>
    <row r="350" spans="1:10" ht="9.75" customHeight="1">
      <c r="A350" s="28" t="s">
        <v>416</v>
      </c>
      <c r="B350" s="28" t="s">
        <v>417</v>
      </c>
      <c r="C350" s="28"/>
      <c r="D350" s="28"/>
      <c r="E350" s="28"/>
      <c r="F350" s="28"/>
      <c r="G350" s="28"/>
      <c r="H350" s="28"/>
      <c r="I350" s="30"/>
      <c r="J350" s="28"/>
    </row>
    <row r="351" spans="1:10" ht="9.75" customHeight="1">
      <c r="A351" s="28"/>
      <c r="B351" s="28" t="s">
        <v>418</v>
      </c>
      <c r="C351" s="28"/>
      <c r="D351" s="28"/>
      <c r="E351" s="28"/>
      <c r="F351" s="28"/>
      <c r="G351" s="28"/>
      <c r="H351" s="28"/>
      <c r="I351" s="30"/>
      <c r="J351" s="28"/>
    </row>
    <row r="352" spans="1:10" ht="9.75" customHeight="1">
      <c r="A352" s="28"/>
      <c r="B352" s="28"/>
      <c r="C352" s="28"/>
      <c r="D352" s="28"/>
      <c r="E352" s="28"/>
      <c r="F352" s="28"/>
      <c r="G352" s="28"/>
      <c r="H352" s="28"/>
      <c r="I352" s="30"/>
      <c r="J352" s="28"/>
    </row>
    <row r="353" spans="1:13" ht="9.75" customHeight="1">
      <c r="A353" s="28"/>
      <c r="B353" s="28" t="s">
        <v>135</v>
      </c>
      <c r="C353" s="114">
        <v>1</v>
      </c>
      <c r="D353" s="28"/>
      <c r="E353" s="98"/>
      <c r="F353" s="98"/>
      <c r="G353" s="100"/>
      <c r="H353" s="81" t="s">
        <v>300</v>
      </c>
      <c r="I353" s="88">
        <f>+I542*0.04</f>
        <v>0</v>
      </c>
      <c r="J353" s="31" t="s">
        <v>233</v>
      </c>
    </row>
    <row r="354" spans="1:13" ht="9.75" customHeight="1">
      <c r="A354" s="28"/>
      <c r="B354" s="28"/>
      <c r="C354" s="114"/>
      <c r="D354" s="28"/>
      <c r="E354" s="98"/>
      <c r="F354" s="98"/>
      <c r="G354" s="100"/>
      <c r="H354" s="28"/>
      <c r="I354" s="88"/>
      <c r="J354" s="28"/>
    </row>
    <row r="355" spans="1:13" ht="9.75" customHeight="1">
      <c r="A355" s="28" t="s">
        <v>419</v>
      </c>
      <c r="B355" s="28" t="s">
        <v>420</v>
      </c>
      <c r="C355" s="28"/>
      <c r="D355" s="28"/>
      <c r="E355" s="28"/>
      <c r="F355" s="28"/>
      <c r="G355" s="28"/>
      <c r="H355" s="28"/>
      <c r="I355" s="30"/>
      <c r="J355" s="28"/>
    </row>
    <row r="356" spans="1:13" ht="9.75" customHeight="1">
      <c r="A356" s="28"/>
      <c r="B356" s="28" t="s">
        <v>421</v>
      </c>
      <c r="C356" s="28"/>
      <c r="D356" s="28"/>
      <c r="E356" s="28"/>
      <c r="F356" s="28"/>
      <c r="G356" s="28"/>
      <c r="H356" s="28"/>
      <c r="I356" s="30"/>
      <c r="J356" s="28"/>
    </row>
    <row r="357" spans="1:13" ht="9.75" customHeight="1">
      <c r="A357" s="28"/>
      <c r="B357" s="28"/>
      <c r="C357" s="28"/>
      <c r="D357" s="28"/>
      <c r="E357" s="28"/>
      <c r="F357" s="28"/>
      <c r="G357" s="28"/>
      <c r="H357" s="28"/>
      <c r="I357" s="30"/>
      <c r="J357" s="28"/>
    </row>
    <row r="358" spans="1:13" ht="9.75" customHeight="1">
      <c r="A358" s="28"/>
      <c r="B358" s="28" t="s">
        <v>205</v>
      </c>
      <c r="C358" s="139">
        <v>222.68</v>
      </c>
      <c r="D358" s="28"/>
      <c r="E358" s="98" t="s">
        <v>290</v>
      </c>
      <c r="F358" s="98"/>
      <c r="G358" s="209">
        <v>0</v>
      </c>
      <c r="H358" s="81" t="s">
        <v>240</v>
      </c>
      <c r="I358" s="88">
        <f>+G358*C358</f>
        <v>0</v>
      </c>
      <c r="J358" s="31" t="s">
        <v>233</v>
      </c>
    </row>
    <row r="359" spans="1:13" ht="9.75" customHeight="1">
      <c r="A359" s="28"/>
      <c r="B359" s="28"/>
      <c r="C359" s="139"/>
      <c r="D359" s="28"/>
      <c r="E359" s="98"/>
      <c r="F359" s="98"/>
      <c r="G359" s="100"/>
      <c r="H359" s="81"/>
      <c r="I359" s="88"/>
      <c r="J359" s="31"/>
    </row>
    <row r="360" spans="1:13" ht="10.5" customHeight="1">
      <c r="A360" s="28" t="s">
        <v>422</v>
      </c>
      <c r="B360" s="28" t="s">
        <v>423</v>
      </c>
      <c r="C360" s="139"/>
      <c r="D360" s="28"/>
      <c r="E360" s="98"/>
      <c r="F360" s="98"/>
      <c r="G360" s="100"/>
      <c r="H360" s="81"/>
      <c r="I360" s="88"/>
      <c r="J360" s="31"/>
      <c r="L360" s="223"/>
      <c r="M360" s="223"/>
    </row>
    <row r="361" spans="1:13" ht="9.75" customHeight="1">
      <c r="A361" s="28"/>
      <c r="B361" s="28" t="s">
        <v>424</v>
      </c>
      <c r="C361" s="139"/>
      <c r="D361" s="28"/>
      <c r="E361" s="98"/>
      <c r="F361" s="98"/>
      <c r="G361" s="100"/>
      <c r="H361" s="81"/>
      <c r="I361" s="88"/>
      <c r="J361" s="31"/>
      <c r="K361" s="223"/>
      <c r="L361" s="223"/>
      <c r="M361" s="223"/>
    </row>
    <row r="362" spans="1:13" ht="9.75" customHeight="1">
      <c r="A362" s="28"/>
      <c r="B362" s="28"/>
      <c r="C362" s="114"/>
      <c r="D362" s="28"/>
      <c r="E362" s="98"/>
      <c r="F362" s="98"/>
      <c r="G362" s="100"/>
      <c r="H362" s="28"/>
      <c r="I362" s="88"/>
      <c r="J362" s="28"/>
      <c r="K362" s="223"/>
      <c r="L362" s="223"/>
      <c r="M362" s="223"/>
    </row>
    <row r="363" spans="1:13" ht="9.75" customHeight="1">
      <c r="A363" s="28"/>
      <c r="B363" s="28" t="s">
        <v>135</v>
      </c>
      <c r="C363" s="114">
        <v>37</v>
      </c>
      <c r="D363" s="28"/>
      <c r="E363" s="98" t="s">
        <v>290</v>
      </c>
      <c r="F363" s="98"/>
      <c r="G363" s="209">
        <v>0</v>
      </c>
      <c r="H363" s="28" t="s">
        <v>300</v>
      </c>
      <c r="I363" s="88">
        <f>+C363*G363</f>
        <v>0</v>
      </c>
      <c r="J363" s="28" t="s">
        <v>233</v>
      </c>
      <c r="K363" s="223"/>
      <c r="L363" s="223"/>
      <c r="M363" s="223"/>
    </row>
    <row r="364" spans="1:13" ht="9.75" customHeight="1">
      <c r="A364" s="28"/>
      <c r="B364" s="28"/>
      <c r="C364" s="114"/>
      <c r="D364" s="28"/>
      <c r="E364" s="98"/>
      <c r="F364" s="98"/>
      <c r="G364" s="100"/>
      <c r="H364" s="28"/>
      <c r="I364" s="88"/>
      <c r="J364" s="28"/>
    </row>
    <row r="365" spans="1:13" ht="9.75" customHeight="1">
      <c r="A365" s="28" t="s">
        <v>425</v>
      </c>
      <c r="B365" s="28" t="s">
        <v>426</v>
      </c>
      <c r="C365" s="28"/>
      <c r="D365" s="28"/>
      <c r="E365" s="28"/>
      <c r="F365" s="28"/>
      <c r="G365" s="28"/>
      <c r="H365" s="28"/>
      <c r="I365" s="30"/>
      <c r="J365" s="28"/>
    </row>
    <row r="366" spans="1:13" ht="9.75" customHeight="1">
      <c r="A366" s="28"/>
      <c r="B366" s="28" t="s">
        <v>427</v>
      </c>
      <c r="C366" s="28"/>
      <c r="D366" s="28"/>
      <c r="E366" s="28"/>
      <c r="F366" s="28"/>
      <c r="G366" s="28"/>
      <c r="H366" s="28"/>
      <c r="I366" s="30"/>
      <c r="J366" s="28"/>
    </row>
    <row r="367" spans="1:13" ht="9.75" customHeight="1">
      <c r="A367" s="28"/>
      <c r="B367" s="28"/>
      <c r="C367" s="28"/>
      <c r="D367" s="28"/>
      <c r="E367" s="28"/>
      <c r="F367" s="28"/>
      <c r="G367" s="28"/>
      <c r="H367" s="28"/>
      <c r="I367" s="30"/>
      <c r="J367" s="28"/>
    </row>
    <row r="368" spans="1:13" ht="9.75" customHeight="1">
      <c r="A368" s="28"/>
      <c r="B368" s="28" t="s">
        <v>205</v>
      </c>
      <c r="C368" s="139">
        <v>222.68</v>
      </c>
      <c r="D368" s="28"/>
      <c r="E368" s="98" t="s">
        <v>290</v>
      </c>
      <c r="F368" s="98"/>
      <c r="G368" s="209">
        <v>0</v>
      </c>
      <c r="H368" s="81" t="s">
        <v>240</v>
      </c>
      <c r="I368" s="88">
        <f>+G368*C368</f>
        <v>0</v>
      </c>
      <c r="J368" s="31" t="s">
        <v>233</v>
      </c>
    </row>
    <row r="369" spans="1:10" ht="9.75" customHeight="1">
      <c r="A369" s="28"/>
      <c r="B369" s="28"/>
      <c r="C369" s="114"/>
      <c r="D369" s="28"/>
      <c r="E369" s="98"/>
      <c r="F369" s="98"/>
      <c r="G369" s="100"/>
      <c r="H369" s="28"/>
      <c r="I369" s="88"/>
      <c r="J369" s="28"/>
    </row>
    <row r="370" spans="1:10" ht="9.75" customHeight="1">
      <c r="A370" s="28" t="s">
        <v>428</v>
      </c>
      <c r="B370" s="28" t="s">
        <v>429</v>
      </c>
      <c r="C370" s="28"/>
      <c r="D370" s="28"/>
      <c r="E370" s="28"/>
      <c r="F370" s="28"/>
      <c r="G370" s="28"/>
      <c r="H370" s="28"/>
      <c r="I370" s="30"/>
      <c r="J370" s="28"/>
    </row>
    <row r="371" spans="1:10" ht="9.75" customHeight="1">
      <c r="A371" s="28"/>
      <c r="B371" s="28" t="s">
        <v>430</v>
      </c>
      <c r="C371" s="28"/>
      <c r="D371" s="28"/>
      <c r="E371" s="28"/>
      <c r="F371" s="28"/>
      <c r="G371" s="28"/>
      <c r="H371" s="28"/>
      <c r="I371" s="30"/>
      <c r="J371" s="28"/>
    </row>
    <row r="372" spans="1:10" ht="9.75" customHeight="1">
      <c r="A372" s="28"/>
      <c r="B372" s="28"/>
      <c r="C372" s="28"/>
      <c r="D372" s="28"/>
      <c r="E372" s="28"/>
      <c r="F372" s="28"/>
      <c r="G372" s="28"/>
      <c r="H372" s="28"/>
      <c r="I372" s="30"/>
      <c r="J372" s="28"/>
    </row>
    <row r="373" spans="1:10" ht="9.75" customHeight="1">
      <c r="A373" s="28"/>
      <c r="B373" s="28" t="s">
        <v>135</v>
      </c>
      <c r="C373" s="114">
        <v>37</v>
      </c>
      <c r="D373" s="28"/>
      <c r="E373" s="98" t="s">
        <v>290</v>
      </c>
      <c r="F373" s="98"/>
      <c r="G373" s="209">
        <v>0</v>
      </c>
      <c r="H373" s="81" t="s">
        <v>300</v>
      </c>
      <c r="I373" s="88">
        <f>+G373*C373</f>
        <v>0</v>
      </c>
      <c r="J373" s="31" t="s">
        <v>233</v>
      </c>
    </row>
    <row r="374" spans="1:10" ht="9.75" customHeight="1">
      <c r="A374" s="28"/>
      <c r="B374" s="28"/>
      <c r="C374" s="114"/>
      <c r="D374" s="28"/>
      <c r="E374" s="98"/>
      <c r="F374" s="98"/>
      <c r="G374" s="100"/>
      <c r="H374" s="28"/>
      <c r="I374" s="88"/>
      <c r="J374" s="28"/>
    </row>
    <row r="375" spans="1:10" ht="9.75" customHeight="1">
      <c r="A375" s="28" t="s">
        <v>431</v>
      </c>
      <c r="B375" s="28" t="s">
        <v>432</v>
      </c>
      <c r="C375" s="114"/>
      <c r="D375" s="28"/>
      <c r="E375" s="98"/>
      <c r="F375" s="98"/>
      <c r="G375" s="100"/>
      <c r="H375" s="28"/>
      <c r="I375" s="150"/>
      <c r="J375" s="28"/>
    </row>
    <row r="376" spans="1:10" ht="9.75" customHeight="1">
      <c r="A376" s="28"/>
      <c r="B376" s="28" t="s">
        <v>433</v>
      </c>
      <c r="C376" s="114"/>
      <c r="D376" s="28"/>
      <c r="E376" s="98"/>
      <c r="F376" s="98"/>
      <c r="G376" s="100"/>
      <c r="H376" s="28"/>
      <c r="I376" s="150"/>
      <c r="J376" s="28"/>
    </row>
    <row r="377" spans="1:10" ht="9.75" customHeight="1">
      <c r="A377" s="28"/>
      <c r="B377" s="28"/>
      <c r="C377" s="114"/>
      <c r="D377" s="28"/>
      <c r="E377" s="98"/>
      <c r="F377" s="98"/>
      <c r="G377" s="100"/>
      <c r="H377" s="28"/>
      <c r="I377" s="150"/>
      <c r="J377" s="28"/>
    </row>
    <row r="378" spans="1:10" ht="9.75" customHeight="1">
      <c r="A378" s="28"/>
      <c r="B378" s="28" t="s">
        <v>434</v>
      </c>
      <c r="C378" s="114">
        <v>3</v>
      </c>
      <c r="D378" s="28" t="s">
        <v>135</v>
      </c>
      <c r="E378" s="98" t="s">
        <v>290</v>
      </c>
      <c r="F378" s="98"/>
      <c r="G378" s="209">
        <v>0</v>
      </c>
      <c r="H378" s="81" t="s">
        <v>300</v>
      </c>
      <c r="I378" s="150">
        <f>+G378*C378</f>
        <v>0</v>
      </c>
      <c r="J378" s="31" t="s">
        <v>233</v>
      </c>
    </row>
    <row r="379" spans="1:10" ht="9.75" customHeight="1">
      <c r="A379" s="28"/>
      <c r="B379" s="28" t="s">
        <v>435</v>
      </c>
      <c r="C379" s="114">
        <v>3</v>
      </c>
      <c r="D379" s="28" t="s">
        <v>135</v>
      </c>
      <c r="E379" s="98" t="s">
        <v>290</v>
      </c>
      <c r="F379" s="98"/>
      <c r="G379" s="209">
        <v>0</v>
      </c>
      <c r="H379" s="81" t="s">
        <v>300</v>
      </c>
      <c r="I379" s="150">
        <f>+G379*C379</f>
        <v>0</v>
      </c>
      <c r="J379" s="31" t="s">
        <v>233</v>
      </c>
    </row>
    <row r="380" spans="1:10" ht="9.75" customHeight="1">
      <c r="A380" s="28"/>
      <c r="B380" s="28"/>
      <c r="C380" s="114"/>
      <c r="D380" s="28"/>
      <c r="E380" s="98"/>
      <c r="F380" s="98"/>
      <c r="G380" s="100"/>
      <c r="H380" s="28"/>
      <c r="I380" s="88"/>
      <c r="J380" s="28"/>
    </row>
    <row r="381" spans="1:10" ht="9.75" customHeight="1">
      <c r="A381" s="28" t="s">
        <v>436</v>
      </c>
      <c r="B381" s="28" t="s">
        <v>437</v>
      </c>
      <c r="C381" s="28"/>
      <c r="D381" s="28"/>
      <c r="E381" s="28"/>
      <c r="F381" s="28"/>
      <c r="G381" s="28"/>
      <c r="H381" s="28"/>
      <c r="I381" s="150"/>
      <c r="J381" s="28"/>
    </row>
    <row r="382" spans="1:10" ht="9.75" customHeight="1">
      <c r="A382" s="28"/>
      <c r="B382" s="28" t="s">
        <v>438</v>
      </c>
      <c r="C382" s="28"/>
      <c r="D382" s="28"/>
      <c r="E382" s="28"/>
      <c r="F382" s="28"/>
      <c r="G382" s="28"/>
      <c r="H382" s="28"/>
      <c r="I382" s="150"/>
      <c r="J382" s="28"/>
    </row>
    <row r="383" spans="1:10" ht="9.75" customHeight="1">
      <c r="A383" s="28"/>
      <c r="B383" s="28"/>
      <c r="C383" s="28"/>
      <c r="D383" s="28"/>
      <c r="E383" s="28"/>
      <c r="F383" s="28"/>
      <c r="G383" s="28"/>
      <c r="H383" s="28"/>
      <c r="I383" s="150"/>
      <c r="J383" s="28"/>
    </row>
    <row r="384" spans="1:10" ht="9.75" customHeight="1">
      <c r="A384" s="28"/>
      <c r="B384" s="28" t="s">
        <v>439</v>
      </c>
      <c r="C384" s="114">
        <v>2</v>
      </c>
      <c r="D384" s="28"/>
      <c r="E384" s="98" t="s">
        <v>290</v>
      </c>
      <c r="F384" s="98"/>
      <c r="G384" s="209">
        <v>0</v>
      </c>
      <c r="H384" s="81" t="s">
        <v>300</v>
      </c>
      <c r="I384" s="150">
        <f>+G384*C384</f>
        <v>0</v>
      </c>
      <c r="J384" s="31" t="s">
        <v>233</v>
      </c>
    </row>
    <row r="385" spans="1:10" ht="9.75" customHeight="1">
      <c r="A385" s="28"/>
      <c r="B385" s="28"/>
      <c r="C385" s="114"/>
      <c r="D385" s="28"/>
      <c r="E385" s="98"/>
      <c r="F385" s="98"/>
      <c r="G385" s="100"/>
      <c r="H385" s="28"/>
      <c r="I385" s="88"/>
      <c r="J385" s="28"/>
    </row>
    <row r="386" spans="1:10" ht="9.75" customHeight="1">
      <c r="A386" s="28" t="s">
        <v>440</v>
      </c>
      <c r="B386" s="28" t="s">
        <v>441</v>
      </c>
      <c r="C386" s="28"/>
      <c r="D386" s="28"/>
      <c r="E386" s="28"/>
      <c r="F386" s="28"/>
      <c r="G386" s="28"/>
      <c r="H386" s="28"/>
      <c r="I386" s="150"/>
      <c r="J386" s="28"/>
    </row>
    <row r="387" spans="1:10" ht="9.75" customHeight="1">
      <c r="A387" s="28"/>
      <c r="B387" s="28" t="s">
        <v>438</v>
      </c>
      <c r="C387" s="28"/>
      <c r="D387" s="28"/>
      <c r="E387" s="28"/>
      <c r="F387" s="28"/>
      <c r="G387" s="28"/>
      <c r="H387" s="28"/>
      <c r="I387" s="150"/>
      <c r="J387" s="28"/>
    </row>
    <row r="388" spans="1:10" ht="9.75" customHeight="1">
      <c r="A388" s="28"/>
      <c r="B388" s="28"/>
      <c r="C388" s="28"/>
      <c r="D388" s="28"/>
      <c r="E388" s="28"/>
      <c r="F388" s="28"/>
      <c r="G388" s="28"/>
      <c r="H388" s="28"/>
      <c r="I388" s="150"/>
      <c r="J388" s="28"/>
    </row>
    <row r="389" spans="1:10" ht="9.75" customHeight="1">
      <c r="A389" s="28"/>
      <c r="B389" s="28" t="s">
        <v>439</v>
      </c>
      <c r="C389" s="114">
        <v>1</v>
      </c>
      <c r="D389" s="28"/>
      <c r="E389" s="98" t="s">
        <v>290</v>
      </c>
      <c r="F389" s="98"/>
      <c r="G389" s="209">
        <v>0</v>
      </c>
      <c r="H389" s="81" t="s">
        <v>300</v>
      </c>
      <c r="I389" s="150">
        <f>+G389*C389</f>
        <v>0</v>
      </c>
      <c r="J389" s="31" t="s">
        <v>233</v>
      </c>
    </row>
    <row r="390" spans="1:10" ht="9.75" customHeight="1">
      <c r="A390" s="28"/>
      <c r="B390" s="28"/>
      <c r="C390" s="114"/>
      <c r="D390" s="28"/>
      <c r="E390" s="98"/>
      <c r="F390" s="98"/>
      <c r="G390" s="100"/>
      <c r="H390" s="28"/>
      <c r="I390" s="88"/>
      <c r="J390" s="28"/>
    </row>
    <row r="391" spans="1:10" ht="9.75" customHeight="1">
      <c r="A391" s="28" t="s">
        <v>442</v>
      </c>
      <c r="B391" s="28" t="s">
        <v>443</v>
      </c>
      <c r="C391" s="28"/>
      <c r="D391" s="28"/>
      <c r="E391" s="28"/>
      <c r="F391" s="28"/>
      <c r="G391" s="28"/>
      <c r="H391" s="28"/>
      <c r="I391" s="112"/>
      <c r="J391" s="28"/>
    </row>
    <row r="392" spans="1:10" ht="9.75" customHeight="1">
      <c r="A392" s="28"/>
      <c r="B392" s="28" t="s">
        <v>444</v>
      </c>
      <c r="C392" s="28"/>
      <c r="D392" s="28"/>
      <c r="E392" s="28"/>
      <c r="F392" s="28"/>
      <c r="G392" s="28"/>
      <c r="H392" s="28"/>
      <c r="I392" s="112"/>
      <c r="J392" s="28"/>
    </row>
    <row r="393" spans="1:10" ht="9.75" customHeight="1">
      <c r="A393" s="28"/>
      <c r="B393" s="28"/>
      <c r="C393" s="28"/>
      <c r="D393" s="28"/>
      <c r="E393" s="28"/>
      <c r="F393" s="28"/>
      <c r="G393" s="28"/>
      <c r="H393" s="28"/>
      <c r="I393" s="112"/>
      <c r="J393" s="28"/>
    </row>
    <row r="394" spans="1:10" ht="9.75" customHeight="1">
      <c r="A394" s="28"/>
      <c r="B394" s="28" t="s">
        <v>135</v>
      </c>
      <c r="C394" s="114">
        <v>9</v>
      </c>
      <c r="D394" s="28"/>
      <c r="E394" s="98" t="s">
        <v>290</v>
      </c>
      <c r="F394" s="98"/>
      <c r="G394" s="209">
        <v>0</v>
      </c>
      <c r="H394" s="81" t="s">
        <v>300</v>
      </c>
      <c r="I394" s="150">
        <f>+G394*C394</f>
        <v>0</v>
      </c>
      <c r="J394" s="31" t="s">
        <v>233</v>
      </c>
    </row>
    <row r="395" spans="1:10" ht="9.75" customHeight="1">
      <c r="A395" s="28"/>
      <c r="B395" s="28"/>
      <c r="C395" s="114"/>
      <c r="D395" s="28"/>
      <c r="E395" s="98"/>
      <c r="F395" s="98"/>
      <c r="G395" s="100"/>
      <c r="H395" s="28"/>
      <c r="I395" s="88"/>
      <c r="J395" s="28"/>
    </row>
    <row r="396" spans="1:10" ht="9.75" customHeight="1">
      <c r="A396" s="28" t="s">
        <v>445</v>
      </c>
      <c r="B396" s="28" t="s">
        <v>446</v>
      </c>
      <c r="C396" s="28"/>
      <c r="D396" s="28"/>
      <c r="E396" s="28"/>
      <c r="F396" s="28"/>
      <c r="G396" s="28"/>
      <c r="H396" s="28"/>
      <c r="I396" s="112"/>
      <c r="J396" s="28"/>
    </row>
    <row r="397" spans="1:10" ht="9.75" customHeight="1">
      <c r="A397" s="28"/>
      <c r="B397" s="28" t="s">
        <v>447</v>
      </c>
      <c r="C397" s="28"/>
      <c r="D397" s="28"/>
      <c r="E397" s="28"/>
      <c r="F397" s="28"/>
      <c r="G397" s="28"/>
      <c r="H397" s="28"/>
      <c r="I397" s="112"/>
      <c r="J397" s="28"/>
    </row>
    <row r="398" spans="1:10" ht="9.75" customHeight="1">
      <c r="A398" s="28"/>
      <c r="B398" s="28"/>
      <c r="C398" s="28"/>
      <c r="D398" s="28"/>
      <c r="E398" s="28"/>
      <c r="F398" s="28"/>
      <c r="G398" s="28"/>
      <c r="H398" s="28"/>
      <c r="I398" s="112"/>
      <c r="J398" s="28"/>
    </row>
    <row r="399" spans="1:10" ht="9.75" customHeight="1">
      <c r="A399" s="28"/>
      <c r="B399" s="28" t="s">
        <v>135</v>
      </c>
      <c r="C399" s="114">
        <v>4</v>
      </c>
      <c r="D399" s="28"/>
      <c r="E399" s="98" t="s">
        <v>290</v>
      </c>
      <c r="F399" s="98"/>
      <c r="G399" s="209">
        <v>0</v>
      </c>
      <c r="H399" s="81" t="s">
        <v>300</v>
      </c>
      <c r="I399" s="150">
        <f>+G399*C399</f>
        <v>0</v>
      </c>
      <c r="J399" s="31" t="s">
        <v>233</v>
      </c>
    </row>
    <row r="400" spans="1:10" ht="9.75" customHeight="1">
      <c r="A400" s="28"/>
      <c r="B400" s="28"/>
      <c r="C400" s="114"/>
      <c r="D400" s="28"/>
      <c r="E400" s="98"/>
      <c r="F400" s="98"/>
      <c r="G400" s="100"/>
      <c r="H400" s="28"/>
      <c r="I400" s="88"/>
      <c r="J400" s="28"/>
    </row>
    <row r="401" spans="1:11" ht="9.75" customHeight="1">
      <c r="A401" s="28" t="s">
        <v>448</v>
      </c>
      <c r="B401" s="28" t="s">
        <v>449</v>
      </c>
      <c r="C401" s="28"/>
      <c r="D401" s="28"/>
      <c r="E401" s="28"/>
      <c r="F401" s="28"/>
      <c r="G401" s="28"/>
      <c r="H401" s="28"/>
      <c r="I401" s="88"/>
      <c r="J401" s="28"/>
      <c r="K401" s="218"/>
    </row>
    <row r="402" spans="1:11" ht="9.75" customHeight="1">
      <c r="A402" s="28"/>
      <c r="B402" s="28" t="s">
        <v>450</v>
      </c>
      <c r="C402" s="28"/>
      <c r="D402" s="28"/>
      <c r="E402" s="28"/>
      <c r="F402" s="28"/>
      <c r="G402" s="28"/>
      <c r="H402" s="28"/>
      <c r="I402" s="88"/>
      <c r="J402" s="28"/>
    </row>
    <row r="403" spans="1:11" ht="9.75" customHeight="1">
      <c r="A403" s="28"/>
      <c r="B403" s="28"/>
      <c r="C403" s="28"/>
      <c r="D403" s="28"/>
      <c r="E403" s="28"/>
      <c r="F403" s="28"/>
      <c r="G403" s="28"/>
      <c r="H403" s="28"/>
      <c r="I403" s="88"/>
      <c r="J403" s="28"/>
    </row>
    <row r="404" spans="1:11" ht="9.75" customHeight="1">
      <c r="A404" s="28"/>
      <c r="B404" s="28" t="s">
        <v>135</v>
      </c>
      <c r="C404" s="114">
        <v>2</v>
      </c>
      <c r="D404" s="28"/>
      <c r="E404" s="98" t="s">
        <v>290</v>
      </c>
      <c r="F404" s="98"/>
      <c r="G404" s="209">
        <v>0</v>
      </c>
      <c r="H404" s="81" t="s">
        <v>300</v>
      </c>
      <c r="I404" s="88">
        <f>+G404*C404</f>
        <v>0</v>
      </c>
      <c r="J404" s="31" t="s">
        <v>233</v>
      </c>
    </row>
    <row r="405" spans="1:11" ht="9.75" customHeight="1">
      <c r="A405" s="28"/>
      <c r="B405" s="28"/>
      <c r="C405" s="114"/>
      <c r="D405" s="28"/>
      <c r="E405" s="98"/>
      <c r="F405" s="98"/>
      <c r="G405" s="100"/>
      <c r="H405" s="28"/>
      <c r="I405" s="88"/>
      <c r="J405" s="28"/>
    </row>
    <row r="406" spans="1:11" ht="9.75" customHeight="1">
      <c r="A406" s="28" t="s">
        <v>451</v>
      </c>
      <c r="B406" s="28" t="s">
        <v>452</v>
      </c>
      <c r="C406" s="28"/>
      <c r="D406" s="28"/>
      <c r="E406" s="28"/>
      <c r="F406" s="28"/>
      <c r="G406" s="28"/>
      <c r="H406" s="28"/>
      <c r="I406" s="88"/>
      <c r="J406" s="28"/>
      <c r="K406" s="218"/>
    </row>
    <row r="407" spans="1:11" ht="9.75" customHeight="1">
      <c r="A407" s="28"/>
      <c r="B407" s="28" t="s">
        <v>453</v>
      </c>
      <c r="C407" s="28"/>
      <c r="D407" s="28"/>
      <c r="E407" s="28"/>
      <c r="F407" s="28"/>
      <c r="G407" s="28"/>
      <c r="H407" s="28"/>
      <c r="I407" s="88"/>
      <c r="J407" s="28"/>
    </row>
    <row r="408" spans="1:11" ht="9.75" customHeight="1">
      <c r="A408" s="28"/>
      <c r="B408" s="28"/>
      <c r="C408" s="28"/>
      <c r="D408" s="28"/>
      <c r="E408" s="28"/>
      <c r="F408" s="28"/>
      <c r="G408" s="28"/>
      <c r="H408" s="28"/>
      <c r="I408" s="88"/>
      <c r="J408" s="28"/>
    </row>
    <row r="409" spans="1:11" ht="9.75" customHeight="1">
      <c r="A409" s="28"/>
      <c r="B409" s="28" t="s">
        <v>135</v>
      </c>
      <c r="C409" s="114">
        <v>1</v>
      </c>
      <c r="D409" s="28"/>
      <c r="E409" s="98" t="s">
        <v>290</v>
      </c>
      <c r="F409" s="98"/>
      <c r="G409" s="209">
        <v>0</v>
      </c>
      <c r="H409" s="81" t="s">
        <v>300</v>
      </c>
      <c r="I409" s="88">
        <f>+G409*C409</f>
        <v>0</v>
      </c>
      <c r="J409" s="31" t="s">
        <v>233</v>
      </c>
    </row>
    <row r="410" spans="1:11" ht="9.75" customHeight="1">
      <c r="A410" s="28"/>
      <c r="B410" s="28"/>
      <c r="C410" s="114"/>
      <c r="D410" s="28"/>
      <c r="E410" s="98"/>
      <c r="F410" s="98"/>
      <c r="G410" s="100"/>
      <c r="H410" s="81"/>
      <c r="I410" s="88"/>
      <c r="J410" s="31"/>
    </row>
    <row r="411" spans="1:11" ht="9.75" customHeight="1">
      <c r="A411" s="28" t="s">
        <v>454</v>
      </c>
      <c r="B411" s="28" t="s">
        <v>455</v>
      </c>
      <c r="C411" s="28"/>
      <c r="D411" s="28"/>
      <c r="E411" s="28"/>
      <c r="F411" s="28"/>
      <c r="G411" s="28"/>
      <c r="H411" s="28"/>
      <c r="I411" s="30"/>
      <c r="J411" s="28"/>
    </row>
    <row r="412" spans="1:11" ht="9.75" customHeight="1">
      <c r="A412" s="28"/>
      <c r="B412" s="28" t="s">
        <v>456</v>
      </c>
      <c r="C412" s="28"/>
      <c r="D412" s="28"/>
      <c r="E412" s="28"/>
      <c r="F412" s="28"/>
      <c r="G412" s="28"/>
      <c r="H412" s="28"/>
      <c r="I412" s="30"/>
      <c r="J412" s="28"/>
    </row>
    <row r="413" spans="1:11" ht="9.75" customHeight="1">
      <c r="A413" s="28"/>
      <c r="B413" s="28"/>
      <c r="C413" s="28"/>
      <c r="D413" s="28"/>
      <c r="E413" s="28"/>
      <c r="F413" s="28"/>
      <c r="G413" s="28"/>
      <c r="H413" s="28"/>
      <c r="I413" s="30"/>
      <c r="J413" s="28"/>
    </row>
    <row r="414" spans="1:11" ht="9.75" customHeight="1">
      <c r="A414" s="28"/>
      <c r="B414" s="28" t="s">
        <v>205</v>
      </c>
      <c r="C414" s="139">
        <v>222.68</v>
      </c>
      <c r="D414" s="28"/>
      <c r="E414" s="98" t="s">
        <v>290</v>
      </c>
      <c r="F414" s="98"/>
      <c r="G414" s="209">
        <v>0</v>
      </c>
      <c r="H414" s="81" t="s">
        <v>240</v>
      </c>
      <c r="I414" s="88">
        <f>+G414*C414</f>
        <v>0</v>
      </c>
      <c r="J414" s="31" t="s">
        <v>233</v>
      </c>
    </row>
    <row r="415" spans="1:11" ht="9.75" customHeight="1">
      <c r="A415" s="28"/>
      <c r="B415" s="28"/>
      <c r="C415" s="71"/>
      <c r="D415" s="28"/>
      <c r="E415" s="98"/>
      <c r="F415" s="98"/>
      <c r="G415" s="100"/>
      <c r="H415" s="28"/>
      <c r="I415" s="88"/>
      <c r="J415" s="28"/>
    </row>
    <row r="416" spans="1:11" ht="9.75" customHeight="1">
      <c r="A416" s="28" t="s">
        <v>457</v>
      </c>
      <c r="B416" s="28" t="s">
        <v>458</v>
      </c>
      <c r="C416" s="28"/>
      <c r="D416" s="28"/>
      <c r="E416" s="28"/>
      <c r="F416" s="28"/>
      <c r="G416" s="28"/>
      <c r="H416" s="28"/>
      <c r="I416" s="30"/>
      <c r="J416" s="28"/>
    </row>
    <row r="417" spans="1:13" ht="9.75" customHeight="1">
      <c r="A417" s="28"/>
      <c r="B417" s="28" t="s">
        <v>459</v>
      </c>
      <c r="C417" s="28"/>
      <c r="D417" s="28"/>
      <c r="E417" s="28"/>
      <c r="F417" s="28"/>
      <c r="G417" s="28"/>
      <c r="H417" s="28"/>
      <c r="I417" s="30"/>
      <c r="J417" s="28"/>
    </row>
    <row r="418" spans="1:13" ht="9.75" customHeight="1">
      <c r="A418" s="28"/>
      <c r="B418" s="28"/>
      <c r="C418" s="28"/>
      <c r="D418" s="28"/>
      <c r="E418" s="28"/>
      <c r="F418" s="28"/>
      <c r="G418" s="28"/>
      <c r="H418" s="28"/>
      <c r="I418" s="30"/>
      <c r="J418" s="28"/>
    </row>
    <row r="419" spans="1:13" ht="9.75" customHeight="1">
      <c r="A419" s="28"/>
      <c r="B419" s="28" t="s">
        <v>205</v>
      </c>
      <c r="C419" s="139">
        <v>222.68</v>
      </c>
      <c r="D419" s="28"/>
      <c r="E419" s="98" t="s">
        <v>290</v>
      </c>
      <c r="F419" s="98"/>
      <c r="G419" s="209">
        <v>0</v>
      </c>
      <c r="H419" s="81" t="s">
        <v>240</v>
      </c>
      <c r="I419" s="88">
        <f>+G419*C419</f>
        <v>0</v>
      </c>
      <c r="J419" s="31" t="s">
        <v>233</v>
      </c>
    </row>
    <row r="420" spans="1:13" ht="9.75" customHeight="1">
      <c r="A420" s="28"/>
      <c r="B420" s="28"/>
      <c r="C420" s="139"/>
      <c r="D420" s="28"/>
      <c r="E420" s="98"/>
      <c r="F420" s="98"/>
      <c r="G420" s="100"/>
      <c r="H420" s="81"/>
      <c r="I420" s="88"/>
      <c r="J420" s="31"/>
    </row>
    <row r="421" spans="1:13" ht="9.75" customHeight="1">
      <c r="A421" s="116" t="s">
        <v>460</v>
      </c>
      <c r="B421" s="76" t="s">
        <v>461</v>
      </c>
      <c r="C421" s="71"/>
      <c r="D421" s="28"/>
      <c r="E421" s="98"/>
      <c r="F421" s="98"/>
      <c r="G421" s="100"/>
      <c r="H421" s="28"/>
      <c r="I421" s="107"/>
      <c r="J421" s="109"/>
      <c r="K421" s="223"/>
      <c r="L421" s="223"/>
      <c r="M421" s="223"/>
    </row>
    <row r="422" spans="1:13" ht="9.75" customHeight="1">
      <c r="A422" s="116"/>
      <c r="B422" s="28"/>
      <c r="C422" s="71"/>
      <c r="D422" s="28"/>
      <c r="E422" s="98"/>
      <c r="F422" s="98"/>
      <c r="G422" s="100"/>
      <c r="H422" s="28"/>
      <c r="I422" s="107"/>
      <c r="J422" s="109"/>
      <c r="K422" s="223"/>
      <c r="L422" s="223"/>
      <c r="M422" s="223"/>
    </row>
    <row r="423" spans="1:13" ht="9.75" customHeight="1">
      <c r="A423" s="123" t="s">
        <v>241</v>
      </c>
      <c r="B423" s="390" t="s">
        <v>462</v>
      </c>
      <c r="C423" s="390"/>
      <c r="D423" s="390"/>
      <c r="E423" s="390"/>
      <c r="F423" s="390"/>
      <c r="G423" s="124"/>
      <c r="H423" s="109"/>
      <c r="I423" s="107"/>
      <c r="J423" s="109"/>
      <c r="K423" s="223"/>
      <c r="L423" s="223"/>
      <c r="M423" s="223"/>
    </row>
    <row r="424" spans="1:13" ht="9.75" customHeight="1">
      <c r="A424" s="123"/>
      <c r="B424" s="390"/>
      <c r="C424" s="390"/>
      <c r="D424" s="390"/>
      <c r="E424" s="390"/>
      <c r="F424" s="390"/>
      <c r="G424" s="124"/>
      <c r="H424" s="109"/>
      <c r="I424" s="107"/>
      <c r="J424" s="109"/>
      <c r="K424" s="223"/>
      <c r="L424" s="223"/>
      <c r="M424" s="223"/>
    </row>
    <row r="425" spans="1:13" ht="9.75" customHeight="1">
      <c r="A425" s="123"/>
      <c r="B425" s="390"/>
      <c r="C425" s="390"/>
      <c r="D425" s="390"/>
      <c r="E425" s="390"/>
      <c r="F425" s="390"/>
      <c r="G425" s="124"/>
      <c r="H425" s="109"/>
      <c r="I425" s="107"/>
      <c r="J425" s="109"/>
      <c r="K425" s="223"/>
      <c r="L425" s="223"/>
      <c r="M425" s="223"/>
    </row>
    <row r="426" spans="1:13" ht="9.75" customHeight="1">
      <c r="A426" s="123"/>
      <c r="B426" s="390"/>
      <c r="C426" s="390"/>
      <c r="D426" s="390"/>
      <c r="E426" s="390"/>
      <c r="F426" s="390"/>
      <c r="G426" s="124"/>
      <c r="H426" s="109"/>
      <c r="I426" s="107"/>
      <c r="J426" s="109"/>
      <c r="K426" s="223"/>
      <c r="L426" s="223"/>
      <c r="M426" s="223"/>
    </row>
    <row r="427" spans="1:13" ht="9.75" customHeight="1">
      <c r="A427" s="123"/>
      <c r="B427" s="104"/>
      <c r="C427" s="104"/>
      <c r="D427" s="104"/>
      <c r="E427" s="104"/>
      <c r="F427" s="104"/>
      <c r="G427" s="124"/>
      <c r="H427" s="109"/>
      <c r="I427" s="107"/>
      <c r="J427" s="109"/>
      <c r="K427" s="223"/>
      <c r="L427" s="223"/>
      <c r="M427" s="223"/>
    </row>
    <row r="428" spans="1:13" ht="9.75" customHeight="1">
      <c r="A428" s="123"/>
      <c r="B428" s="28" t="s">
        <v>205</v>
      </c>
      <c r="C428" s="99">
        <v>30</v>
      </c>
      <c r="D428" s="109"/>
      <c r="E428" s="98" t="s">
        <v>290</v>
      </c>
      <c r="F428" s="109"/>
      <c r="G428" s="210">
        <v>0</v>
      </c>
      <c r="H428" s="81" t="s">
        <v>240</v>
      </c>
      <c r="I428" s="151">
        <f>G428*C428</f>
        <v>0</v>
      </c>
      <c r="J428" s="109" t="s">
        <v>233</v>
      </c>
      <c r="K428" s="223"/>
      <c r="L428" s="223"/>
      <c r="M428" s="223"/>
    </row>
    <row r="429" spans="1:13" ht="9.75" customHeight="1">
      <c r="A429" s="123"/>
      <c r="B429" s="28"/>
      <c r="C429" s="80"/>
      <c r="D429" s="28"/>
      <c r="E429" s="98"/>
      <c r="F429" s="98"/>
      <c r="G429" s="100"/>
      <c r="H429" s="81"/>
      <c r="I429" s="151"/>
      <c r="J429" s="31"/>
      <c r="K429" s="223"/>
      <c r="L429" s="223"/>
      <c r="M429" s="223"/>
    </row>
    <row r="430" spans="1:13" ht="9.75" customHeight="1">
      <c r="A430" s="123" t="s">
        <v>248</v>
      </c>
      <c r="B430" s="109" t="s">
        <v>463</v>
      </c>
      <c r="C430" s="99"/>
      <c r="D430" s="109"/>
      <c r="E430" s="98"/>
      <c r="F430" s="109"/>
      <c r="G430" s="124"/>
      <c r="H430" s="109"/>
      <c r="I430" s="151"/>
      <c r="J430" s="109"/>
      <c r="K430" s="223"/>
      <c r="L430" s="223"/>
      <c r="M430" s="223"/>
    </row>
    <row r="431" spans="1:13" ht="9.75" customHeight="1">
      <c r="A431" s="123"/>
      <c r="B431" s="109"/>
      <c r="C431" s="99"/>
      <c r="D431" s="109"/>
      <c r="E431" s="98"/>
      <c r="F431" s="109"/>
      <c r="G431" s="124"/>
      <c r="H431" s="109"/>
      <c r="I431" s="151"/>
      <c r="J431" s="109"/>
      <c r="K431" s="223"/>
      <c r="L431" s="223"/>
      <c r="M431" s="223"/>
    </row>
    <row r="432" spans="1:13" ht="9.75" customHeight="1">
      <c r="A432" s="123"/>
      <c r="B432" s="28" t="s">
        <v>205</v>
      </c>
      <c r="C432" s="99">
        <v>30</v>
      </c>
      <c r="D432" s="109"/>
      <c r="E432" s="98" t="s">
        <v>290</v>
      </c>
      <c r="F432" s="109"/>
      <c r="G432" s="209">
        <v>0</v>
      </c>
      <c r="H432" s="81" t="s">
        <v>240</v>
      </c>
      <c r="I432" s="151">
        <f>+G432*C432</f>
        <v>0</v>
      </c>
      <c r="J432" s="109" t="s">
        <v>233</v>
      </c>
      <c r="K432" s="223"/>
      <c r="L432" s="223"/>
      <c r="M432" s="223"/>
    </row>
    <row r="433" spans="1:13" ht="9.75" customHeight="1">
      <c r="A433" s="123"/>
      <c r="B433" s="28"/>
      <c r="C433" s="99"/>
      <c r="D433" s="109"/>
      <c r="E433" s="98"/>
      <c r="F433" s="109"/>
      <c r="G433" s="124"/>
      <c r="H433" s="81"/>
      <c r="I433" s="151"/>
      <c r="J433" s="109"/>
      <c r="K433" s="223"/>
      <c r="L433" s="223"/>
      <c r="M433" s="223"/>
    </row>
    <row r="434" spans="1:13" ht="9.75" customHeight="1">
      <c r="A434" s="123" t="s">
        <v>255</v>
      </c>
      <c r="B434" s="398" t="s">
        <v>464</v>
      </c>
      <c r="C434" s="390"/>
      <c r="D434" s="390"/>
      <c r="E434" s="390"/>
      <c r="F434" s="390"/>
      <c r="G434" s="124"/>
      <c r="H434" s="109"/>
      <c r="I434" s="152"/>
      <c r="J434" s="109"/>
      <c r="K434" s="223"/>
      <c r="L434" s="223"/>
      <c r="M434" s="223"/>
    </row>
    <row r="435" spans="1:13" ht="9.75" customHeight="1">
      <c r="A435" s="123"/>
      <c r="B435" s="398"/>
      <c r="C435" s="390"/>
      <c r="D435" s="390"/>
      <c r="E435" s="390"/>
      <c r="F435" s="390"/>
      <c r="G435" s="124"/>
      <c r="H435" s="109"/>
      <c r="I435" s="152"/>
      <c r="J435" s="109"/>
      <c r="K435" s="223"/>
      <c r="L435" s="223"/>
      <c r="M435" s="223"/>
    </row>
    <row r="436" spans="1:13" ht="9.75" customHeight="1">
      <c r="A436" s="123"/>
      <c r="B436" s="398"/>
      <c r="C436" s="390"/>
      <c r="D436" s="390"/>
      <c r="E436" s="390"/>
      <c r="F436" s="390"/>
      <c r="G436" s="124"/>
      <c r="H436" s="109"/>
      <c r="I436" s="152"/>
      <c r="J436" s="109"/>
      <c r="K436" s="223"/>
      <c r="L436" s="223"/>
      <c r="M436" s="223"/>
    </row>
    <row r="437" spans="1:13" ht="9.75" customHeight="1">
      <c r="A437" s="123"/>
      <c r="B437" s="28"/>
      <c r="C437" s="99"/>
      <c r="D437" s="109"/>
      <c r="E437" s="98"/>
      <c r="F437" s="109"/>
      <c r="G437" s="124"/>
      <c r="H437" s="109"/>
      <c r="I437" s="152"/>
      <c r="J437" s="109"/>
      <c r="K437" s="223"/>
      <c r="L437" s="223"/>
      <c r="M437" s="223"/>
    </row>
    <row r="438" spans="1:13" ht="9.75" customHeight="1">
      <c r="A438" s="123"/>
      <c r="B438" s="28" t="s">
        <v>205</v>
      </c>
      <c r="C438" s="99">
        <v>30</v>
      </c>
      <c r="D438" s="109"/>
      <c r="E438" s="98" t="s">
        <v>290</v>
      </c>
      <c r="F438" s="109"/>
      <c r="G438" s="210">
        <v>0</v>
      </c>
      <c r="H438" s="81" t="s">
        <v>240</v>
      </c>
      <c r="I438" s="151">
        <f>G438*C438</f>
        <v>0</v>
      </c>
      <c r="J438" s="109" t="s">
        <v>233</v>
      </c>
      <c r="K438" s="223"/>
      <c r="L438" s="223"/>
      <c r="M438" s="223"/>
    </row>
    <row r="439" spans="1:13" ht="9.75" customHeight="1">
      <c r="A439" s="123"/>
      <c r="B439" s="28"/>
      <c r="C439" s="99"/>
      <c r="D439" s="109"/>
      <c r="E439" s="98"/>
      <c r="F439" s="109"/>
      <c r="G439" s="124"/>
      <c r="H439" s="81"/>
      <c r="I439" s="151"/>
      <c r="J439" s="109"/>
      <c r="K439" s="223"/>
      <c r="L439" s="223"/>
      <c r="M439" s="223"/>
    </row>
    <row r="440" spans="1:13" ht="9.75" customHeight="1">
      <c r="A440" s="123" t="s">
        <v>257</v>
      </c>
      <c r="B440" s="28" t="s">
        <v>465</v>
      </c>
      <c r="C440" s="99"/>
      <c r="D440" s="109"/>
      <c r="E440" s="98"/>
      <c r="F440" s="109"/>
      <c r="G440" s="124"/>
      <c r="H440" s="109"/>
      <c r="I440" s="151">
        <f>SUM(I428:I438)*0.1</f>
        <v>0</v>
      </c>
      <c r="J440" s="109" t="s">
        <v>233</v>
      </c>
      <c r="K440" s="223"/>
      <c r="L440" s="223"/>
      <c r="M440" s="223"/>
    </row>
    <row r="441" spans="1:13" ht="9.75" customHeight="1">
      <c r="A441" s="123"/>
      <c r="B441" s="28"/>
      <c r="C441" s="99"/>
      <c r="D441" s="109"/>
      <c r="E441" s="98"/>
      <c r="F441" s="109"/>
      <c r="G441" s="124"/>
      <c r="H441" s="109"/>
      <c r="I441" s="151"/>
      <c r="J441" s="109"/>
      <c r="K441" s="223"/>
      <c r="L441" s="223"/>
      <c r="M441" s="223"/>
    </row>
    <row r="442" spans="1:13" ht="9.75" customHeight="1">
      <c r="A442" s="116"/>
      <c r="B442" s="64" t="s">
        <v>466</v>
      </c>
      <c r="C442" s="153"/>
      <c r="D442" s="154"/>
      <c r="E442" s="155"/>
      <c r="F442" s="154"/>
      <c r="G442" s="156"/>
      <c r="H442" s="154"/>
      <c r="I442" s="157">
        <f>SUM(I428:I440)</f>
        <v>0</v>
      </c>
      <c r="J442" s="158" t="s">
        <v>233</v>
      </c>
      <c r="K442" s="223"/>
      <c r="L442" s="223"/>
      <c r="M442" s="223"/>
    </row>
    <row r="443" spans="1:13" ht="9.75" customHeight="1">
      <c r="A443" s="28"/>
      <c r="B443" s="28"/>
      <c r="C443" s="71"/>
      <c r="D443" s="28"/>
      <c r="E443" s="98"/>
      <c r="F443" s="98"/>
      <c r="G443" s="100"/>
      <c r="H443" s="28"/>
      <c r="I443" s="88"/>
      <c r="J443" s="31"/>
    </row>
    <row r="444" spans="1:13" ht="9.75" customHeight="1">
      <c r="A444" s="28" t="s">
        <v>467</v>
      </c>
      <c r="B444" s="28" t="s">
        <v>468</v>
      </c>
      <c r="C444" s="28"/>
      <c r="D444" s="28"/>
      <c r="E444" s="28"/>
      <c r="F444" s="28"/>
      <c r="G444" s="28"/>
      <c r="H444" s="28"/>
      <c r="I444" s="30"/>
      <c r="J444" s="28"/>
    </row>
    <row r="445" spans="1:13" ht="9.75" customHeight="1">
      <c r="A445" s="28"/>
      <c r="B445" s="28"/>
      <c r="C445" s="28"/>
      <c r="D445" s="28"/>
      <c r="E445" s="28"/>
      <c r="F445" s="28"/>
      <c r="G445" s="28"/>
      <c r="H445" s="28"/>
      <c r="I445" s="30"/>
      <c r="J445" s="28"/>
    </row>
    <row r="446" spans="1:13" ht="9.75" customHeight="1">
      <c r="A446" s="28"/>
      <c r="B446" s="28" t="s">
        <v>205</v>
      </c>
      <c r="C446" s="139">
        <v>222.68</v>
      </c>
      <c r="D446" s="28"/>
      <c r="E446" s="98" t="s">
        <v>290</v>
      </c>
      <c r="F446" s="98"/>
      <c r="G446" s="209">
        <v>0</v>
      </c>
      <c r="H446" s="81" t="s">
        <v>240</v>
      </c>
      <c r="I446" s="88">
        <f>+G446*C446</f>
        <v>0</v>
      </c>
      <c r="J446" s="31" t="s">
        <v>233</v>
      </c>
    </row>
    <row r="447" spans="1:13" ht="9.75" customHeight="1">
      <c r="A447" s="28"/>
      <c r="B447" s="28"/>
      <c r="C447" s="114"/>
      <c r="D447" s="28"/>
      <c r="E447" s="98"/>
      <c r="F447" s="98"/>
      <c r="G447" s="100"/>
      <c r="H447" s="28"/>
      <c r="I447" s="88"/>
      <c r="J447" s="28"/>
    </row>
    <row r="448" spans="1:13" ht="9.75" customHeight="1">
      <c r="A448" s="28" t="s">
        <v>469</v>
      </c>
      <c r="B448" s="28" t="s">
        <v>470</v>
      </c>
      <c r="C448" s="28"/>
      <c r="D448" s="28"/>
      <c r="E448" s="28"/>
      <c r="F448" s="28"/>
      <c r="G448" s="28"/>
      <c r="H448" s="28"/>
      <c r="I448" s="30"/>
      <c r="J448" s="28"/>
    </row>
    <row r="449" spans="1:10" ht="9.75" customHeight="1">
      <c r="A449" s="28"/>
      <c r="B449" s="28"/>
      <c r="C449" s="28"/>
      <c r="D449" s="28"/>
      <c r="E449" s="28"/>
      <c r="F449" s="28"/>
      <c r="G449" s="28"/>
      <c r="H449" s="28"/>
      <c r="I449" s="88"/>
      <c r="J449" s="28"/>
    </row>
    <row r="450" spans="1:10" ht="9.75" customHeight="1">
      <c r="A450" s="28"/>
      <c r="B450" s="28" t="s">
        <v>382</v>
      </c>
      <c r="C450" s="114">
        <v>10</v>
      </c>
      <c r="D450" s="28" t="s">
        <v>320</v>
      </c>
      <c r="E450" s="98"/>
      <c r="F450" s="98"/>
      <c r="G450" s="100"/>
      <c r="H450" s="28"/>
      <c r="I450" s="88">
        <f>+((SUM(I357:I419)+I446+I442))*(C450/100)</f>
        <v>0</v>
      </c>
      <c r="J450" s="31" t="s">
        <v>233</v>
      </c>
    </row>
    <row r="451" spans="1:10" ht="9.75" customHeight="1" thickBot="1">
      <c r="A451" s="144"/>
      <c r="B451" s="144"/>
      <c r="C451" s="159"/>
      <c r="D451" s="144"/>
      <c r="E451" s="160"/>
      <c r="F451" s="160"/>
      <c r="G451" s="161"/>
      <c r="H451" s="144"/>
      <c r="I451" s="162"/>
      <c r="J451" s="144"/>
    </row>
    <row r="452" spans="1:10" ht="9.75" customHeight="1">
      <c r="A452" s="28"/>
      <c r="B452" s="28"/>
      <c r="C452" s="114"/>
      <c r="D452" s="28"/>
      <c r="E452" s="98"/>
      <c r="F452" s="98"/>
      <c r="G452" s="100"/>
      <c r="H452" s="28"/>
      <c r="I452" s="88"/>
      <c r="J452" s="28"/>
    </row>
    <row r="453" spans="1:10" ht="15" customHeight="1">
      <c r="A453" s="28"/>
      <c r="B453" s="163" t="s">
        <v>471</v>
      </c>
      <c r="C453" s="164"/>
      <c r="D453" s="165"/>
      <c r="E453" s="166"/>
      <c r="F453" s="166"/>
      <c r="G453" s="167"/>
      <c r="H453" s="165"/>
      <c r="I453" s="168">
        <f>+SUM(I348:I419)+I446+I450+I442</f>
        <v>0</v>
      </c>
      <c r="J453" s="169" t="s">
        <v>233</v>
      </c>
    </row>
    <row r="454" spans="1:10" ht="9.75" customHeight="1">
      <c r="A454" s="28"/>
      <c r="B454" s="170"/>
      <c r="C454" s="171"/>
      <c r="D454" s="170"/>
      <c r="E454" s="172"/>
      <c r="F454" s="172"/>
      <c r="G454" s="173"/>
      <c r="H454" s="170"/>
      <c r="I454" s="174"/>
      <c r="J454" s="170"/>
    </row>
    <row r="455" spans="1:10" ht="9.75" customHeight="1">
      <c r="A455" s="76" t="s">
        <v>472</v>
      </c>
      <c r="B455" s="28"/>
      <c r="C455" s="114"/>
      <c r="D455" s="28"/>
      <c r="E455" s="98"/>
      <c r="F455" s="98"/>
      <c r="G455" s="100"/>
      <c r="H455" s="28"/>
      <c r="I455" s="88"/>
      <c r="J455" s="28"/>
    </row>
    <row r="456" spans="1:10" ht="9.75" customHeight="1">
      <c r="A456" s="28"/>
      <c r="B456" s="28"/>
      <c r="C456" s="114"/>
      <c r="D456" s="28"/>
      <c r="E456" s="98"/>
      <c r="F456" s="98"/>
      <c r="G456" s="100"/>
      <c r="H456" s="28"/>
      <c r="I456" s="88"/>
      <c r="J456" s="28"/>
    </row>
    <row r="457" spans="1:10" ht="9.75" customHeight="1">
      <c r="A457" s="28" t="s">
        <v>473</v>
      </c>
      <c r="B457" s="175" t="s">
        <v>474</v>
      </c>
      <c r="C457" s="31"/>
      <c r="D457" s="31"/>
      <c r="E457" s="31"/>
      <c r="F457" s="31"/>
      <c r="G457" s="31"/>
      <c r="H457" s="31"/>
      <c r="I457" s="176"/>
      <c r="J457" s="31"/>
    </row>
    <row r="458" spans="1:10" ht="9.75" customHeight="1">
      <c r="A458" s="28"/>
      <c r="B458" s="28" t="s">
        <v>475</v>
      </c>
      <c r="C458" s="31"/>
      <c r="D458" s="31"/>
      <c r="E458" s="31"/>
      <c r="F458" s="31"/>
      <c r="G458" s="31"/>
      <c r="H458" s="31"/>
      <c r="I458" s="176"/>
      <c r="J458" s="31"/>
    </row>
    <row r="459" spans="1:10" ht="9.75" customHeight="1">
      <c r="A459" s="28"/>
      <c r="B459" s="31" t="s">
        <v>476</v>
      </c>
      <c r="C459" s="31"/>
      <c r="D459" s="31"/>
      <c r="E459" s="31"/>
      <c r="F459" s="31"/>
      <c r="G459" s="31"/>
      <c r="H459" s="31"/>
      <c r="I459" s="176"/>
      <c r="J459" s="31"/>
    </row>
    <row r="460" spans="1:10" ht="9.75" customHeight="1">
      <c r="A460" s="28"/>
      <c r="B460" s="31"/>
      <c r="C460" s="31"/>
      <c r="D460" s="31"/>
      <c r="E460" s="31"/>
      <c r="F460" s="31"/>
      <c r="G460" s="31"/>
      <c r="H460" s="31"/>
      <c r="I460" s="176"/>
      <c r="J460" s="31"/>
    </row>
    <row r="461" spans="1:10" ht="9.75" customHeight="1">
      <c r="A461" s="28"/>
      <c r="B461" s="139">
        <v>227.1336</v>
      </c>
      <c r="C461" s="31" t="s">
        <v>477</v>
      </c>
      <c r="D461" s="177">
        <v>38.612712000000002</v>
      </c>
      <c r="E461" s="31" t="s">
        <v>478</v>
      </c>
      <c r="F461" s="120">
        <v>39</v>
      </c>
      <c r="G461" s="31" t="s">
        <v>479</v>
      </c>
      <c r="H461" s="31"/>
      <c r="I461" s="176"/>
      <c r="J461" s="31"/>
    </row>
    <row r="462" spans="1:10" ht="9.75" customHeight="1">
      <c r="A462" s="28"/>
      <c r="B462" s="31"/>
      <c r="C462" s="31"/>
      <c r="D462" s="31"/>
      <c r="E462" s="31"/>
      <c r="F462" s="31"/>
      <c r="G462" s="31"/>
      <c r="H462" s="31"/>
      <c r="I462" s="176"/>
      <c r="J462" s="31"/>
    </row>
    <row r="463" spans="1:10" ht="9.75" customHeight="1">
      <c r="A463" s="28"/>
      <c r="B463" s="31" t="s">
        <v>480</v>
      </c>
      <c r="C463" s="178">
        <v>234</v>
      </c>
      <c r="D463" s="31" t="s">
        <v>481</v>
      </c>
      <c r="E463" s="120" t="s">
        <v>290</v>
      </c>
      <c r="F463" s="120"/>
      <c r="G463" s="232">
        <v>0</v>
      </c>
      <c r="H463" s="59" t="s">
        <v>240</v>
      </c>
      <c r="I463" s="88">
        <f>+G463*C463</f>
        <v>0</v>
      </c>
      <c r="J463" s="31" t="s">
        <v>233</v>
      </c>
    </row>
    <row r="464" spans="1:10" ht="9.75" customHeight="1">
      <c r="A464" s="28"/>
      <c r="B464" s="31"/>
      <c r="C464" s="179"/>
      <c r="D464" s="31"/>
      <c r="E464" s="120"/>
      <c r="F464" s="120"/>
      <c r="G464" s="180"/>
      <c r="H464" s="31"/>
      <c r="I464" s="181"/>
      <c r="J464" s="31"/>
    </row>
    <row r="465" spans="1:11" ht="9.75" customHeight="1">
      <c r="A465" s="28" t="s">
        <v>482</v>
      </c>
      <c r="B465" s="31" t="s">
        <v>483</v>
      </c>
      <c r="C465" s="31"/>
      <c r="D465" s="31"/>
      <c r="E465" s="31"/>
      <c r="F465" s="31"/>
      <c r="G465" s="31"/>
      <c r="H465" s="31"/>
      <c r="I465" s="181"/>
      <c r="J465" s="31"/>
    </row>
    <row r="466" spans="1:11" ht="9.75" customHeight="1">
      <c r="A466" s="28"/>
      <c r="B466" s="31" t="s">
        <v>484</v>
      </c>
      <c r="C466" s="31"/>
      <c r="D466" s="31"/>
      <c r="E466" s="31"/>
      <c r="F466" s="31"/>
      <c r="G466" s="31"/>
      <c r="H466" s="31"/>
      <c r="I466" s="181"/>
      <c r="J466" s="31"/>
    </row>
    <row r="467" spans="1:11" ht="9.75" customHeight="1">
      <c r="A467" s="28"/>
      <c r="B467" s="31" t="s">
        <v>485</v>
      </c>
      <c r="C467" s="31"/>
      <c r="D467" s="31"/>
      <c r="E467" s="31"/>
      <c r="F467" s="31"/>
      <c r="G467" s="31"/>
      <c r="H467" s="31"/>
      <c r="I467" s="181"/>
      <c r="J467" s="31"/>
    </row>
    <row r="468" spans="1:11" ht="9.75" customHeight="1">
      <c r="A468" s="28"/>
      <c r="B468" s="28" t="s">
        <v>486</v>
      </c>
      <c r="C468" s="31"/>
      <c r="D468" s="31"/>
      <c r="E468" s="31"/>
      <c r="F468" s="31"/>
      <c r="G468" s="31"/>
      <c r="H468" s="31"/>
      <c r="I468" s="181"/>
      <c r="J468" s="31"/>
    </row>
    <row r="469" spans="1:11" ht="9.75" customHeight="1">
      <c r="A469" s="28"/>
      <c r="B469" s="58" t="s">
        <v>487</v>
      </c>
      <c r="C469" s="31"/>
      <c r="D469" s="31"/>
      <c r="E469" s="31"/>
      <c r="F469" s="31"/>
      <c r="G469" s="31"/>
      <c r="H469" s="31"/>
      <c r="I469" s="181"/>
      <c r="J469" s="31"/>
    </row>
    <row r="470" spans="1:11" ht="9.75" customHeight="1">
      <c r="A470" s="28"/>
      <c r="B470" s="58" t="s">
        <v>488</v>
      </c>
      <c r="C470" s="31"/>
      <c r="D470" s="31"/>
      <c r="E470" s="31"/>
      <c r="F470" s="31"/>
      <c r="G470" s="31"/>
      <c r="H470" s="31"/>
      <c r="I470" s="181"/>
      <c r="J470" s="31"/>
    </row>
    <row r="471" spans="1:11" ht="9.75" customHeight="1">
      <c r="A471" s="28"/>
      <c r="B471" s="58"/>
      <c r="C471" s="31"/>
      <c r="D471" s="31"/>
      <c r="E471" s="31"/>
      <c r="F471" s="31"/>
      <c r="G471" s="31"/>
      <c r="H471" s="31"/>
      <c r="I471" s="181"/>
      <c r="J471" s="31"/>
    </row>
    <row r="472" spans="1:11" ht="9.75" customHeight="1">
      <c r="A472" s="28"/>
      <c r="B472" s="31" t="s">
        <v>489</v>
      </c>
      <c r="C472" s="179"/>
      <c r="D472" s="182" t="s">
        <v>135</v>
      </c>
      <c r="E472" s="120">
        <v>2</v>
      </c>
      <c r="F472" s="120" t="s">
        <v>290</v>
      </c>
      <c r="G472" s="232">
        <v>0</v>
      </c>
      <c r="H472" s="59" t="s">
        <v>300</v>
      </c>
      <c r="I472" s="88">
        <f>+G472*E472</f>
        <v>0</v>
      </c>
      <c r="J472" s="31" t="s">
        <v>233</v>
      </c>
      <c r="K472" s="214">
        <v>2</v>
      </c>
    </row>
    <row r="473" spans="1:11" ht="9.75" customHeight="1">
      <c r="A473" s="28"/>
      <c r="B473" s="31" t="s">
        <v>490</v>
      </c>
      <c r="C473" s="179"/>
      <c r="D473" s="182" t="s">
        <v>135</v>
      </c>
      <c r="E473" s="120">
        <v>5</v>
      </c>
      <c r="F473" s="120" t="s">
        <v>290</v>
      </c>
      <c r="G473" s="232">
        <v>0</v>
      </c>
      <c r="H473" s="59" t="s">
        <v>300</v>
      </c>
      <c r="I473" s="88">
        <f>+G473*E473</f>
        <v>0</v>
      </c>
      <c r="J473" s="31" t="s">
        <v>233</v>
      </c>
      <c r="K473" s="214">
        <v>5</v>
      </c>
    </row>
    <row r="474" spans="1:11" ht="9.75" customHeight="1">
      <c r="A474" s="28"/>
      <c r="B474" s="31" t="s">
        <v>491</v>
      </c>
      <c r="C474" s="179"/>
      <c r="D474" s="182" t="s">
        <v>135</v>
      </c>
      <c r="E474" s="120">
        <v>3</v>
      </c>
      <c r="F474" s="120" t="s">
        <v>290</v>
      </c>
      <c r="G474" s="232">
        <v>0</v>
      </c>
      <c r="H474" s="59" t="s">
        <v>300</v>
      </c>
      <c r="I474" s="88">
        <f>+G474*E474</f>
        <v>0</v>
      </c>
      <c r="J474" s="31" t="s">
        <v>233</v>
      </c>
      <c r="K474" s="214">
        <v>3</v>
      </c>
    </row>
    <row r="475" spans="1:11" ht="9.75" customHeight="1">
      <c r="A475" s="28"/>
      <c r="B475" s="31" t="s">
        <v>492</v>
      </c>
      <c r="C475" s="179"/>
      <c r="D475" s="182" t="s">
        <v>135</v>
      </c>
      <c r="E475" s="120">
        <v>2</v>
      </c>
      <c r="F475" s="120" t="s">
        <v>290</v>
      </c>
      <c r="G475" s="232">
        <v>0</v>
      </c>
      <c r="H475" s="59" t="s">
        <v>300</v>
      </c>
      <c r="I475" s="88">
        <f>+G475*E475</f>
        <v>0</v>
      </c>
      <c r="J475" s="31" t="s">
        <v>233</v>
      </c>
      <c r="K475" s="214">
        <v>1</v>
      </c>
    </row>
    <row r="476" spans="1:11" ht="9.75" customHeight="1">
      <c r="A476" s="28"/>
      <c r="B476" s="58"/>
      <c r="C476" s="31"/>
      <c r="D476" s="31"/>
      <c r="E476" s="31"/>
      <c r="F476" s="31"/>
      <c r="G476" s="31"/>
      <c r="H476" s="31"/>
      <c r="I476" s="181"/>
      <c r="J476" s="31"/>
    </row>
    <row r="477" spans="1:11" ht="10.5" customHeight="1">
      <c r="A477" s="28"/>
      <c r="B477" s="31" t="s">
        <v>493</v>
      </c>
      <c r="C477" s="179"/>
      <c r="D477" s="182"/>
      <c r="E477" s="120"/>
      <c r="F477" s="120"/>
      <c r="G477" s="121"/>
      <c r="H477" s="59"/>
      <c r="I477" s="88"/>
      <c r="J477" s="31"/>
    </row>
    <row r="478" spans="1:11" ht="9.75" customHeight="1">
      <c r="A478" s="28"/>
      <c r="B478" s="31" t="s">
        <v>494</v>
      </c>
      <c r="C478" s="179"/>
      <c r="D478" s="182" t="s">
        <v>135</v>
      </c>
      <c r="E478" s="120">
        <v>5</v>
      </c>
      <c r="F478" s="120" t="s">
        <v>290</v>
      </c>
      <c r="G478" s="232">
        <v>0</v>
      </c>
      <c r="H478" s="59" t="s">
        <v>300</v>
      </c>
      <c r="I478" s="88">
        <f>+G478*E478</f>
        <v>0</v>
      </c>
      <c r="J478" s="31" t="s">
        <v>233</v>
      </c>
      <c r="K478" s="214">
        <v>5</v>
      </c>
    </row>
    <row r="479" spans="1:11" ht="9.75" customHeight="1">
      <c r="A479" s="28"/>
      <c r="B479" s="31" t="s">
        <v>495</v>
      </c>
      <c r="C479" s="179"/>
      <c r="D479" s="182" t="s">
        <v>135</v>
      </c>
      <c r="E479" s="120">
        <v>1</v>
      </c>
      <c r="F479" s="120" t="s">
        <v>290</v>
      </c>
      <c r="G479" s="232">
        <v>0</v>
      </c>
      <c r="H479" s="59" t="s">
        <v>300</v>
      </c>
      <c r="I479" s="88">
        <f>+G479*E479</f>
        <v>0</v>
      </c>
      <c r="J479" s="31" t="s">
        <v>233</v>
      </c>
      <c r="K479" s="224">
        <v>1</v>
      </c>
    </row>
    <row r="480" spans="1:11" ht="9.75" customHeight="1">
      <c r="A480" s="28"/>
      <c r="B480" s="31" t="s">
        <v>496</v>
      </c>
      <c r="C480" s="179"/>
      <c r="D480" s="182" t="s">
        <v>135</v>
      </c>
      <c r="E480" s="120">
        <v>1</v>
      </c>
      <c r="F480" s="120" t="s">
        <v>290</v>
      </c>
      <c r="G480" s="232">
        <v>0</v>
      </c>
      <c r="H480" s="59" t="s">
        <v>300</v>
      </c>
      <c r="I480" s="88">
        <f>+G480*E480</f>
        <v>0</v>
      </c>
      <c r="J480" s="31" t="s">
        <v>233</v>
      </c>
      <c r="K480" s="224">
        <v>1</v>
      </c>
    </row>
    <row r="481" spans="1:13" ht="9.75" customHeight="1">
      <c r="A481" s="28"/>
      <c r="B481" s="31" t="s">
        <v>497</v>
      </c>
      <c r="C481" s="179"/>
      <c r="D481" s="182" t="s">
        <v>135</v>
      </c>
      <c r="E481" s="120">
        <v>1</v>
      </c>
      <c r="F481" s="120" t="s">
        <v>290</v>
      </c>
      <c r="G481" s="232">
        <v>0</v>
      </c>
      <c r="H481" s="59" t="s">
        <v>300</v>
      </c>
      <c r="I481" s="88">
        <f>+G481*E481</f>
        <v>0</v>
      </c>
      <c r="J481" s="31" t="s">
        <v>233</v>
      </c>
      <c r="K481" s="214">
        <v>1</v>
      </c>
    </row>
    <row r="482" spans="1:13" ht="9.75" customHeight="1">
      <c r="A482" s="28"/>
      <c r="B482" s="31"/>
      <c r="C482" s="179"/>
      <c r="D482" s="182"/>
      <c r="E482" s="120"/>
      <c r="F482" s="120"/>
      <c r="G482" s="121"/>
      <c r="H482" s="59"/>
      <c r="I482" s="88"/>
      <c r="J482" s="31"/>
    </row>
    <row r="483" spans="1:13" ht="9.75" customHeight="1">
      <c r="A483" s="28"/>
      <c r="B483" s="29" t="s">
        <v>498</v>
      </c>
      <c r="C483" s="183"/>
      <c r="D483" s="184"/>
      <c r="E483" s="96">
        <v>20</v>
      </c>
      <c r="F483" s="185" t="s">
        <v>135</v>
      </c>
      <c r="G483" s="121"/>
      <c r="H483" s="31"/>
      <c r="I483" s="181"/>
      <c r="J483" s="31"/>
    </row>
    <row r="484" spans="1:13" ht="9.75" customHeight="1">
      <c r="A484" s="28"/>
      <c r="B484" s="29"/>
      <c r="C484" s="183"/>
      <c r="D484" s="184"/>
      <c r="E484" s="96"/>
      <c r="F484" s="185"/>
      <c r="G484" s="121"/>
      <c r="H484" s="31"/>
      <c r="I484" s="181"/>
      <c r="J484" s="31"/>
    </row>
    <row r="485" spans="1:13" ht="9.75" customHeight="1">
      <c r="A485" s="28" t="s">
        <v>499</v>
      </c>
      <c r="B485" s="31" t="s">
        <v>500</v>
      </c>
      <c r="C485" s="31"/>
      <c r="D485" s="31"/>
      <c r="E485" s="31"/>
      <c r="F485" s="31"/>
      <c r="G485" s="31"/>
      <c r="H485" s="31"/>
      <c r="I485" s="181"/>
      <c r="J485" s="31"/>
    </row>
    <row r="486" spans="1:13" ht="9.75" customHeight="1">
      <c r="A486" s="28"/>
      <c r="B486" s="31" t="s">
        <v>501</v>
      </c>
      <c r="C486" s="31"/>
      <c r="D486" s="31"/>
      <c r="E486" s="31"/>
      <c r="F486" s="31"/>
      <c r="G486" s="31"/>
      <c r="H486" s="31"/>
      <c r="I486" s="181"/>
      <c r="J486" s="31"/>
    </row>
    <row r="487" spans="1:13" ht="9.75" customHeight="1">
      <c r="A487" s="28"/>
      <c r="B487" s="31" t="s">
        <v>502</v>
      </c>
      <c r="C487" s="31"/>
      <c r="D487" s="31"/>
      <c r="E487" s="31"/>
      <c r="F487" s="31"/>
      <c r="G487" s="31"/>
      <c r="H487" s="31"/>
      <c r="I487" s="181"/>
      <c r="J487" s="31"/>
    </row>
    <row r="488" spans="1:13" ht="9.75" customHeight="1">
      <c r="A488" s="28"/>
      <c r="B488" s="31"/>
      <c r="C488" s="179"/>
      <c r="D488" s="31"/>
      <c r="E488" s="120"/>
      <c r="F488" s="120"/>
      <c r="G488" s="180"/>
      <c r="H488" s="31"/>
      <c r="I488" s="181"/>
      <c r="J488" s="31"/>
    </row>
    <row r="489" spans="1:13" ht="9.75" customHeight="1">
      <c r="A489" s="28"/>
      <c r="B489" s="31" t="s">
        <v>503</v>
      </c>
      <c r="C489" s="179"/>
      <c r="D489" s="182" t="s">
        <v>135</v>
      </c>
      <c r="E489" s="120">
        <v>4</v>
      </c>
      <c r="F489" s="120" t="s">
        <v>290</v>
      </c>
      <c r="G489" s="232">
        <v>0</v>
      </c>
      <c r="H489" s="59" t="s">
        <v>300</v>
      </c>
      <c r="I489" s="88">
        <f>+G489*E489</f>
        <v>0</v>
      </c>
      <c r="J489" s="31" t="s">
        <v>233</v>
      </c>
      <c r="K489" s="214">
        <v>4</v>
      </c>
    </row>
    <row r="490" spans="1:13" ht="9.75" customHeight="1">
      <c r="A490" s="28"/>
      <c r="B490" s="31" t="s">
        <v>504</v>
      </c>
      <c r="C490" s="179"/>
      <c r="D490" s="182" t="s">
        <v>135</v>
      </c>
      <c r="E490" s="120">
        <v>3</v>
      </c>
      <c r="F490" s="120" t="s">
        <v>290</v>
      </c>
      <c r="G490" s="232">
        <v>0</v>
      </c>
      <c r="H490" s="59" t="s">
        <v>300</v>
      </c>
      <c r="I490" s="88">
        <f>+G490*E490</f>
        <v>0</v>
      </c>
      <c r="J490" s="31" t="s">
        <v>233</v>
      </c>
      <c r="K490" s="214">
        <v>3</v>
      </c>
    </row>
    <row r="491" spans="1:13" ht="9.75" customHeight="1">
      <c r="A491" s="28"/>
      <c r="B491" s="31" t="s">
        <v>505</v>
      </c>
      <c r="C491" s="179"/>
      <c r="D491" s="182" t="s">
        <v>135</v>
      </c>
      <c r="E491" s="120">
        <v>1</v>
      </c>
      <c r="F491" s="120" t="s">
        <v>290</v>
      </c>
      <c r="G491" s="232">
        <v>0</v>
      </c>
      <c r="H491" s="59" t="s">
        <v>300</v>
      </c>
      <c r="I491" s="88">
        <f>+G491*E491</f>
        <v>0</v>
      </c>
      <c r="J491" s="31" t="s">
        <v>233</v>
      </c>
      <c r="K491" s="214">
        <v>1</v>
      </c>
    </row>
    <row r="492" spans="1:13" ht="9.75" customHeight="1">
      <c r="A492" s="28"/>
      <c r="B492" s="31"/>
      <c r="C492" s="179"/>
      <c r="D492" s="182"/>
      <c r="E492" s="120"/>
      <c r="F492" s="120"/>
      <c r="G492" s="121"/>
      <c r="H492" s="59"/>
      <c r="I492" s="88"/>
      <c r="J492" s="31"/>
    </row>
    <row r="493" spans="1:13" ht="9.75" customHeight="1">
      <c r="A493" s="28"/>
      <c r="B493" s="31" t="s">
        <v>506</v>
      </c>
      <c r="C493" s="179"/>
      <c r="D493" s="182" t="s">
        <v>135</v>
      </c>
      <c r="E493" s="120">
        <v>5</v>
      </c>
      <c r="F493" s="120" t="s">
        <v>290</v>
      </c>
      <c r="G493" s="232">
        <v>0</v>
      </c>
      <c r="H493" s="59" t="s">
        <v>300</v>
      </c>
      <c r="I493" s="186">
        <f>+G493*E493</f>
        <v>0</v>
      </c>
      <c r="J493" s="31" t="s">
        <v>233</v>
      </c>
      <c r="K493" s="223"/>
      <c r="L493" s="223"/>
      <c r="M493" s="223"/>
    </row>
    <row r="494" spans="1:13" ht="9.75" customHeight="1">
      <c r="A494" s="28"/>
      <c r="B494" s="31"/>
      <c r="C494" s="179"/>
      <c r="D494" s="182"/>
      <c r="E494" s="120"/>
      <c r="F494" s="120"/>
      <c r="G494" s="121"/>
      <c r="H494" s="59"/>
      <c r="I494" s="88"/>
      <c r="J494" s="31"/>
    </row>
    <row r="495" spans="1:13" ht="9.75" customHeight="1">
      <c r="A495" s="28"/>
      <c r="B495" s="29" t="s">
        <v>507</v>
      </c>
      <c r="C495" s="183"/>
      <c r="D495" s="184"/>
      <c r="E495" s="96">
        <v>8</v>
      </c>
      <c r="F495" s="185" t="s">
        <v>135</v>
      </c>
      <c r="G495" s="121"/>
      <c r="H495" s="59"/>
      <c r="I495" s="88"/>
      <c r="J495" s="31"/>
    </row>
    <row r="496" spans="1:13" ht="9.75" customHeight="1">
      <c r="A496" s="28"/>
      <c r="B496" s="31"/>
      <c r="C496" s="179"/>
      <c r="D496" s="182"/>
      <c r="E496" s="120"/>
      <c r="F496" s="120"/>
      <c r="G496" s="180"/>
      <c r="H496" s="31"/>
      <c r="I496" s="88"/>
      <c r="J496" s="31"/>
    </row>
    <row r="497" spans="1:11" ht="9.75" customHeight="1">
      <c r="A497" s="28" t="s">
        <v>508</v>
      </c>
      <c r="B497" s="28" t="s">
        <v>509</v>
      </c>
      <c r="C497" s="28"/>
      <c r="D497" s="28"/>
      <c r="E497" s="28"/>
      <c r="F497" s="28"/>
      <c r="G497" s="28"/>
      <c r="H497" s="28"/>
      <c r="I497" s="107"/>
      <c r="J497" s="28"/>
    </row>
    <row r="498" spans="1:11" ht="9.75" customHeight="1">
      <c r="A498" s="28"/>
      <c r="B498" s="28" t="s">
        <v>510</v>
      </c>
      <c r="C498" s="28"/>
      <c r="D498" s="28"/>
      <c r="E498" s="28"/>
      <c r="F498" s="28"/>
      <c r="G498" s="28"/>
      <c r="H498" s="28"/>
      <c r="I498" s="107"/>
      <c r="J498" s="28"/>
    </row>
    <row r="499" spans="1:11" ht="9.75" customHeight="1">
      <c r="A499" s="28"/>
      <c r="B499" s="28"/>
      <c r="C499" s="114"/>
      <c r="D499" s="28"/>
      <c r="E499" s="98"/>
      <c r="F499" s="98"/>
      <c r="G499" s="100"/>
      <c r="H499" s="28"/>
      <c r="I499" s="107"/>
      <c r="J499" s="28"/>
    </row>
    <row r="500" spans="1:11" ht="9.75" customHeight="1">
      <c r="A500" s="28"/>
      <c r="B500" s="28" t="s">
        <v>511</v>
      </c>
      <c r="C500" s="114"/>
      <c r="D500" s="28" t="s">
        <v>135</v>
      </c>
      <c r="E500" s="98">
        <v>3</v>
      </c>
      <c r="F500" s="98" t="s">
        <v>290</v>
      </c>
      <c r="G500" s="232">
        <v>0</v>
      </c>
      <c r="H500" s="59" t="s">
        <v>300</v>
      </c>
      <c r="I500" s="186">
        <f>+G500*E500</f>
        <v>0</v>
      </c>
      <c r="J500" s="31" t="s">
        <v>233</v>
      </c>
      <c r="K500" s="214">
        <v>3</v>
      </c>
    </row>
    <row r="501" spans="1:11" ht="9.75" customHeight="1">
      <c r="A501" s="28"/>
      <c r="B501" s="28" t="s">
        <v>512</v>
      </c>
      <c r="C501" s="114"/>
      <c r="D501" s="28" t="s">
        <v>135</v>
      </c>
      <c r="E501" s="98">
        <v>3</v>
      </c>
      <c r="F501" s="98" t="s">
        <v>290</v>
      </c>
      <c r="G501" s="232">
        <v>0</v>
      </c>
      <c r="H501" s="59" t="s">
        <v>300</v>
      </c>
      <c r="I501" s="186">
        <f>+G501*E501</f>
        <v>0</v>
      </c>
      <c r="J501" s="31" t="s">
        <v>233</v>
      </c>
      <c r="K501" s="214">
        <v>3</v>
      </c>
    </row>
    <row r="502" spans="1:11" ht="9.75" customHeight="1">
      <c r="A502" s="28"/>
      <c r="B502" s="28"/>
      <c r="C502" s="114"/>
      <c r="D502" s="28"/>
      <c r="E502" s="98"/>
      <c r="F502" s="98"/>
      <c r="G502" s="121"/>
      <c r="H502" s="59"/>
      <c r="I502" s="186"/>
      <c r="J502" s="31"/>
    </row>
    <row r="503" spans="1:11" ht="9.75" customHeight="1">
      <c r="A503" s="28" t="s">
        <v>513</v>
      </c>
      <c r="B503" s="28" t="s">
        <v>514</v>
      </c>
      <c r="C503" s="28"/>
      <c r="D503" s="28"/>
      <c r="E503" s="28"/>
      <c r="F503" s="28"/>
      <c r="G503" s="28"/>
      <c r="H503" s="28"/>
      <c r="I503" s="186"/>
      <c r="J503" s="28"/>
    </row>
    <row r="504" spans="1:11" ht="9.75" customHeight="1">
      <c r="A504" s="28"/>
      <c r="B504" s="28" t="s">
        <v>515</v>
      </c>
      <c r="C504" s="28"/>
      <c r="D504" s="28"/>
      <c r="E504" s="28"/>
      <c r="F504" s="28"/>
      <c r="G504" s="28"/>
      <c r="H504" s="28"/>
      <c r="I504" s="186"/>
      <c r="J504" s="28"/>
    </row>
    <row r="505" spans="1:11" ht="9.75" customHeight="1">
      <c r="A505" s="28"/>
      <c r="B505" s="28"/>
      <c r="C505" s="28"/>
      <c r="D505" s="28"/>
      <c r="E505" s="28"/>
      <c r="F505" s="28"/>
      <c r="G505" s="28"/>
      <c r="H505" s="28"/>
      <c r="I505" s="186"/>
      <c r="J505" s="28"/>
    </row>
    <row r="506" spans="1:11" ht="9.75" customHeight="1">
      <c r="A506" s="28"/>
      <c r="B506" s="28" t="s">
        <v>516</v>
      </c>
      <c r="C506" s="114"/>
      <c r="D506" s="28" t="s">
        <v>135</v>
      </c>
      <c r="E506" s="98">
        <v>2</v>
      </c>
      <c r="F506" s="98" t="s">
        <v>290</v>
      </c>
      <c r="G506" s="232">
        <v>0</v>
      </c>
      <c r="H506" s="59" t="s">
        <v>300</v>
      </c>
      <c r="I506" s="186">
        <f>+G506*E506</f>
        <v>0</v>
      </c>
      <c r="J506" s="31" t="s">
        <v>233</v>
      </c>
      <c r="K506" s="214">
        <v>2</v>
      </c>
    </row>
    <row r="507" spans="1:11" ht="9.75" customHeight="1">
      <c r="A507" s="28"/>
      <c r="B507" s="28"/>
      <c r="C507" s="114"/>
      <c r="D507" s="28"/>
      <c r="E507" s="98"/>
      <c r="F507" s="98"/>
      <c r="G507" s="121"/>
      <c r="H507" s="59"/>
      <c r="I507" s="186"/>
      <c r="J507" s="31"/>
    </row>
    <row r="508" spans="1:11" ht="9.75" customHeight="1">
      <c r="A508" s="28" t="s">
        <v>517</v>
      </c>
      <c r="B508" s="28" t="s">
        <v>518</v>
      </c>
      <c r="C508" s="28"/>
      <c r="D508" s="28"/>
      <c r="E508" s="28"/>
      <c r="F508" s="28"/>
      <c r="G508" s="28"/>
      <c r="H508" s="28"/>
      <c r="I508" s="186"/>
      <c r="J508" s="28"/>
    </row>
    <row r="509" spans="1:11" ht="9.75" customHeight="1">
      <c r="A509" s="28"/>
      <c r="B509" s="28" t="s">
        <v>515</v>
      </c>
      <c r="C509" s="28"/>
      <c r="D509" s="28"/>
      <c r="E509" s="28"/>
      <c r="F509" s="28"/>
      <c r="G509" s="28"/>
      <c r="H509" s="28"/>
      <c r="I509" s="186"/>
      <c r="J509" s="28"/>
    </row>
    <row r="510" spans="1:11" ht="9.75" customHeight="1">
      <c r="A510" s="28"/>
      <c r="B510" s="28"/>
      <c r="C510" s="28"/>
      <c r="D510" s="28"/>
      <c r="E510" s="28"/>
      <c r="F510" s="28"/>
      <c r="G510" s="28"/>
      <c r="H510" s="28"/>
      <c r="I510" s="186"/>
      <c r="J510" s="28"/>
    </row>
    <row r="511" spans="1:11" ht="9.75" customHeight="1">
      <c r="A511" s="28"/>
      <c r="B511" s="28" t="s">
        <v>519</v>
      </c>
      <c r="C511" s="114"/>
      <c r="D511" s="28" t="s">
        <v>135</v>
      </c>
      <c r="E511" s="98">
        <v>1</v>
      </c>
      <c r="F511" s="98" t="s">
        <v>290</v>
      </c>
      <c r="G511" s="232">
        <v>0</v>
      </c>
      <c r="H511" s="59" t="s">
        <v>300</v>
      </c>
      <c r="I511" s="186">
        <f>+G511*E511</f>
        <v>0</v>
      </c>
      <c r="J511" s="31" t="s">
        <v>233</v>
      </c>
      <c r="K511" s="214">
        <v>1</v>
      </c>
    </row>
    <row r="512" spans="1:11" ht="9.75" customHeight="1">
      <c r="A512" s="28"/>
      <c r="B512" s="28"/>
      <c r="C512" s="114"/>
      <c r="D512" s="28"/>
      <c r="E512" s="98"/>
      <c r="F512" s="98"/>
      <c r="G512" s="121"/>
      <c r="H512" s="59"/>
      <c r="I512" s="186"/>
      <c r="J512" s="31"/>
    </row>
    <row r="513" spans="1:13" ht="9.75" customHeight="1">
      <c r="A513" s="28"/>
      <c r="B513" s="29" t="s">
        <v>520</v>
      </c>
      <c r="C513" s="183"/>
      <c r="D513" s="184"/>
      <c r="E513" s="96">
        <v>37</v>
      </c>
      <c r="F513" s="185" t="s">
        <v>135</v>
      </c>
      <c r="G513" s="121"/>
      <c r="H513" s="59"/>
      <c r="I513" s="186"/>
      <c r="J513" s="31"/>
    </row>
    <row r="514" spans="1:13" ht="9.75" customHeight="1">
      <c r="A514" s="28"/>
      <c r="B514" s="122"/>
      <c r="C514" s="118"/>
      <c r="D514" s="119"/>
      <c r="E514" s="120"/>
      <c r="F514" s="119"/>
      <c r="G514" s="121"/>
      <c r="H514" s="109"/>
      <c r="I514" s="88"/>
      <c r="J514" s="109"/>
    </row>
    <row r="515" spans="1:13" ht="9.75" customHeight="1">
      <c r="A515" s="28" t="s">
        <v>521</v>
      </c>
      <c r="B515" s="117" t="s">
        <v>522</v>
      </c>
      <c r="C515" s="118"/>
      <c r="D515" s="119"/>
      <c r="E515" s="120"/>
      <c r="F515" s="119"/>
      <c r="G515" s="121"/>
      <c r="H515" s="109"/>
      <c r="I515" s="107"/>
      <c r="J515" s="109"/>
      <c r="K515" s="224"/>
      <c r="L515" s="223"/>
      <c r="M515" s="223"/>
    </row>
    <row r="516" spans="1:13" ht="9.75" customHeight="1">
      <c r="A516" s="116"/>
      <c r="B516" s="122"/>
      <c r="C516" s="118"/>
      <c r="D516" s="119"/>
      <c r="E516" s="120"/>
      <c r="F516" s="119"/>
      <c r="G516" s="121"/>
      <c r="H516" s="109"/>
      <c r="I516" s="107"/>
      <c r="J516" s="109"/>
      <c r="L516" s="223"/>
      <c r="M516" s="223"/>
    </row>
    <row r="517" spans="1:13" ht="9.75" customHeight="1">
      <c r="A517" s="123" t="s">
        <v>241</v>
      </c>
      <c r="B517" s="109" t="s">
        <v>523</v>
      </c>
      <c r="C517" s="118"/>
      <c r="D517" s="119"/>
      <c r="E517" s="120"/>
      <c r="F517" s="119"/>
      <c r="G517" s="121"/>
      <c r="H517" s="109"/>
      <c r="I517" s="107"/>
      <c r="L517" s="223"/>
      <c r="M517" s="223"/>
    </row>
    <row r="518" spans="1:13" ht="9.75" customHeight="1">
      <c r="A518" s="123"/>
      <c r="B518" s="109" t="s">
        <v>524</v>
      </c>
      <c r="C518" s="118"/>
      <c r="D518" s="119"/>
      <c r="E518" s="120"/>
      <c r="F518" s="119"/>
      <c r="G518" s="121"/>
      <c r="H518" s="109"/>
      <c r="I518" s="107"/>
      <c r="J518" s="109"/>
      <c r="L518" s="223"/>
      <c r="M518" s="223"/>
    </row>
    <row r="519" spans="1:13" ht="9.75" customHeight="1">
      <c r="A519" s="123"/>
      <c r="B519" s="119"/>
      <c r="C519" s="118"/>
      <c r="D519" s="119"/>
      <c r="E519" s="120"/>
      <c r="F519" s="119"/>
      <c r="G519" s="121"/>
      <c r="H519" s="109"/>
      <c r="I519" s="107"/>
      <c r="J519" s="109"/>
      <c r="L519" s="223"/>
      <c r="M519" s="223"/>
    </row>
    <row r="520" spans="1:13" ht="9.75" customHeight="1">
      <c r="A520" s="123"/>
      <c r="B520" s="28" t="s">
        <v>205</v>
      </c>
      <c r="C520" s="99">
        <v>30</v>
      </c>
      <c r="D520" s="109"/>
      <c r="E520" s="98" t="s">
        <v>290</v>
      </c>
      <c r="F520" s="109"/>
      <c r="G520" s="210">
        <v>0</v>
      </c>
      <c r="H520" s="81" t="s">
        <v>240</v>
      </c>
      <c r="I520" s="107">
        <f>+G520*C520</f>
        <v>0</v>
      </c>
      <c r="J520" s="31" t="s">
        <v>233</v>
      </c>
      <c r="K520" s="214">
        <f>C520/100</f>
        <v>0.3</v>
      </c>
      <c r="L520" s="223"/>
      <c r="M520" s="223"/>
    </row>
    <row r="521" spans="1:13" ht="9.75" customHeight="1">
      <c r="A521" s="123"/>
      <c r="B521" s="28" t="s">
        <v>525</v>
      </c>
      <c r="C521" s="99">
        <v>2</v>
      </c>
      <c r="D521" s="109"/>
      <c r="E521" s="98" t="s">
        <v>290</v>
      </c>
      <c r="F521" s="109"/>
      <c r="G521" s="210">
        <v>0</v>
      </c>
      <c r="H521" s="81" t="s">
        <v>300</v>
      </c>
      <c r="I521" s="107">
        <f>+G521*C521</f>
        <v>0</v>
      </c>
      <c r="J521" s="31" t="s">
        <v>233</v>
      </c>
      <c r="L521" s="223"/>
      <c r="M521" s="223"/>
    </row>
    <row r="522" spans="1:13" ht="9.75" customHeight="1">
      <c r="A522" s="123"/>
      <c r="B522" s="28"/>
      <c r="C522" s="114"/>
      <c r="D522" s="28"/>
      <c r="E522" s="98"/>
      <c r="F522" s="98"/>
      <c r="G522" s="100"/>
      <c r="H522" s="28"/>
      <c r="I522" s="107"/>
      <c r="J522" s="31"/>
      <c r="L522" s="223"/>
      <c r="M522" s="223"/>
    </row>
    <row r="523" spans="1:13" ht="9.75" customHeight="1">
      <c r="A523" s="123"/>
      <c r="B523" s="28"/>
      <c r="C523" s="114"/>
      <c r="D523" s="28"/>
      <c r="E523" s="98"/>
      <c r="F523" s="98"/>
      <c r="G523" s="100"/>
      <c r="H523" s="28"/>
      <c r="I523" s="107"/>
      <c r="J523" s="31"/>
      <c r="L523" s="223"/>
      <c r="M523" s="223"/>
    </row>
    <row r="524" spans="1:13" ht="9.75" customHeight="1">
      <c r="A524" s="123" t="s">
        <v>248</v>
      </c>
      <c r="B524" s="28" t="s">
        <v>526</v>
      </c>
      <c r="C524" s="187"/>
      <c r="D524" s="119"/>
      <c r="E524" s="120"/>
      <c r="F524" s="119"/>
      <c r="G524" s="121"/>
      <c r="H524" s="109"/>
      <c r="I524" s="107">
        <f>SUM(I520:I523)*0.1</f>
        <v>0</v>
      </c>
      <c r="J524" s="31" t="s">
        <v>233</v>
      </c>
      <c r="L524" s="223"/>
      <c r="M524" s="223"/>
    </row>
    <row r="525" spans="1:13" ht="9.75" customHeight="1">
      <c r="A525" s="116"/>
      <c r="B525" s="28"/>
      <c r="C525" s="114"/>
      <c r="D525" s="109"/>
      <c r="E525" s="98"/>
      <c r="F525" s="109"/>
      <c r="G525" s="124"/>
      <c r="H525" s="109"/>
      <c r="I525" s="107"/>
      <c r="J525" s="28"/>
      <c r="L525" s="223"/>
      <c r="M525" s="223"/>
    </row>
    <row r="526" spans="1:13" ht="9.75" customHeight="1">
      <c r="A526" s="116"/>
      <c r="B526" s="64" t="s">
        <v>527</v>
      </c>
      <c r="C526" s="153"/>
      <c r="D526" s="154"/>
      <c r="E526" s="155"/>
      <c r="F526" s="154"/>
      <c r="G526" s="156"/>
      <c r="H526" s="154"/>
      <c r="I526" s="188">
        <f>+SUM(I520:I524)</f>
        <v>0</v>
      </c>
      <c r="J526" s="73" t="s">
        <v>233</v>
      </c>
      <c r="L526" s="223"/>
      <c r="M526" s="223"/>
    </row>
    <row r="527" spans="1:13" ht="9.75" customHeight="1">
      <c r="A527" s="28"/>
      <c r="B527" s="29"/>
      <c r="C527" s="183"/>
      <c r="D527" s="184"/>
      <c r="E527" s="96"/>
      <c r="F527" s="185"/>
      <c r="G527" s="100"/>
      <c r="H527" s="28"/>
      <c r="I527" s="88"/>
      <c r="J527" s="31"/>
    </row>
    <row r="528" spans="1:13" ht="9.75" customHeight="1">
      <c r="A528" s="28" t="s">
        <v>528</v>
      </c>
      <c r="B528" s="28" t="s">
        <v>529</v>
      </c>
      <c r="C528" s="114"/>
      <c r="D528" s="28"/>
      <c r="E528" s="98"/>
      <c r="F528" s="98"/>
      <c r="G528" s="121"/>
      <c r="H528" s="59"/>
      <c r="I528" s="186"/>
      <c r="J528" s="31"/>
    </row>
    <row r="529" spans="1:10" ht="9.75" customHeight="1">
      <c r="A529" s="28"/>
      <c r="B529" s="28"/>
      <c r="C529" s="114"/>
      <c r="D529" s="28"/>
      <c r="E529" s="98"/>
      <c r="F529" s="98"/>
      <c r="G529" s="121"/>
      <c r="H529" s="59"/>
      <c r="I529" s="186"/>
      <c r="J529" s="31"/>
    </row>
    <row r="530" spans="1:10" ht="9.75" customHeight="1">
      <c r="A530" s="28"/>
      <c r="B530" s="28"/>
      <c r="C530" s="114"/>
      <c r="D530" s="28" t="s">
        <v>135</v>
      </c>
      <c r="E530" s="98">
        <v>3</v>
      </c>
      <c r="F530" s="98" t="s">
        <v>290</v>
      </c>
      <c r="G530" s="232">
        <v>0</v>
      </c>
      <c r="H530" s="59" t="s">
        <v>300</v>
      </c>
      <c r="I530" s="186">
        <f>G530*E530</f>
        <v>0</v>
      </c>
      <c r="J530" s="31" t="s">
        <v>233</v>
      </c>
    </row>
    <row r="531" spans="1:10" ht="9.75" customHeight="1">
      <c r="A531" s="28"/>
      <c r="B531" s="28"/>
      <c r="C531" s="114"/>
      <c r="D531" s="28"/>
      <c r="E531" s="98"/>
      <c r="F531" s="98"/>
      <c r="G531" s="121"/>
      <c r="H531" s="59"/>
      <c r="I531" s="186"/>
      <c r="J531" s="31"/>
    </row>
    <row r="532" spans="1:10" ht="9.75" customHeight="1">
      <c r="A532" s="28" t="s">
        <v>530</v>
      </c>
      <c r="B532" s="31" t="s">
        <v>531</v>
      </c>
      <c r="C532" s="31"/>
      <c r="D532" s="31"/>
      <c r="E532" s="31"/>
      <c r="F532" s="31"/>
      <c r="G532" s="31"/>
      <c r="H532" s="31"/>
      <c r="I532" s="181"/>
      <c r="J532" s="31"/>
    </row>
    <row r="533" spans="1:10" ht="9.75" customHeight="1">
      <c r="A533" s="28"/>
      <c r="B533" s="31" t="s">
        <v>532</v>
      </c>
      <c r="C533" s="31"/>
      <c r="D533" s="31"/>
      <c r="E533" s="31"/>
      <c r="F533" s="31"/>
      <c r="G533" s="31"/>
      <c r="H533" s="31"/>
      <c r="I533" s="181"/>
      <c r="J533" s="31"/>
    </row>
    <row r="534" spans="1:10" ht="9.75" customHeight="1">
      <c r="A534" s="28"/>
      <c r="B534" s="31"/>
      <c r="C534" s="179"/>
      <c r="D534" s="31"/>
      <c r="E534" s="120"/>
      <c r="F534" s="120"/>
      <c r="G534" s="180"/>
      <c r="H534" s="31"/>
      <c r="I534" s="181"/>
      <c r="J534" s="31"/>
    </row>
    <row r="535" spans="1:10" ht="9.75" customHeight="1">
      <c r="A535" s="28"/>
      <c r="B535" s="31" t="s">
        <v>382</v>
      </c>
      <c r="C535" s="179">
        <v>10</v>
      </c>
      <c r="D535" s="31" t="s">
        <v>320</v>
      </c>
      <c r="E535" s="120"/>
      <c r="F535" s="120"/>
      <c r="G535" s="180"/>
      <c r="H535" s="31"/>
      <c r="I535" s="181">
        <f>+((SUM(I459:I511))+I526+I530)*0.1</f>
        <v>0</v>
      </c>
      <c r="J535" s="31" t="s">
        <v>233</v>
      </c>
    </row>
    <row r="536" spans="1:10" ht="9.75" customHeight="1">
      <c r="A536" s="28"/>
      <c r="B536" s="31"/>
      <c r="C536" s="179"/>
      <c r="D536" s="31"/>
      <c r="E536" s="120"/>
      <c r="F536" s="120"/>
      <c r="G536" s="180"/>
      <c r="H536" s="31"/>
      <c r="I536" s="181"/>
      <c r="J536" s="31"/>
    </row>
    <row r="537" spans="1:10" ht="9.75" customHeight="1">
      <c r="A537" s="28" t="s">
        <v>533</v>
      </c>
      <c r="B537" s="31" t="s">
        <v>534</v>
      </c>
      <c r="C537" s="31"/>
      <c r="D537" s="31"/>
      <c r="E537" s="31"/>
      <c r="F537" s="31"/>
      <c r="G537" s="31"/>
      <c r="H537" s="31"/>
      <c r="I537" s="181"/>
      <c r="J537" s="31"/>
    </row>
    <row r="538" spans="1:10" ht="9.75" customHeight="1">
      <c r="A538" s="28"/>
      <c r="B538" s="31" t="s">
        <v>535</v>
      </c>
      <c r="C538" s="31"/>
      <c r="D538" s="31"/>
      <c r="E538" s="31"/>
      <c r="F538" s="31"/>
      <c r="G538" s="31"/>
      <c r="H538" s="31"/>
      <c r="I538" s="181"/>
      <c r="J538" s="31"/>
    </row>
    <row r="539" spans="1:10" ht="9.75" customHeight="1">
      <c r="A539" s="28"/>
      <c r="B539" s="31"/>
      <c r="C539" s="179"/>
      <c r="D539" s="31"/>
      <c r="E539" s="120"/>
      <c r="F539" s="120"/>
      <c r="G539" s="180"/>
      <c r="H539" s="31"/>
      <c r="I539" s="181"/>
      <c r="J539" s="31"/>
    </row>
    <row r="540" spans="1:10" ht="9.75" customHeight="1">
      <c r="A540" s="28"/>
      <c r="B540" s="31" t="s">
        <v>382</v>
      </c>
      <c r="C540" s="179">
        <v>10</v>
      </c>
      <c r="D540" s="31" t="s">
        <v>320</v>
      </c>
      <c r="E540" s="120"/>
      <c r="F540" s="120"/>
      <c r="G540" s="180"/>
      <c r="H540" s="31"/>
      <c r="I540" s="181">
        <f>+I535</f>
        <v>0</v>
      </c>
      <c r="J540" s="31" t="s">
        <v>233</v>
      </c>
    </row>
    <row r="541" spans="1:10" ht="9.75" customHeight="1">
      <c r="A541" s="28"/>
      <c r="B541" s="31"/>
      <c r="C541" s="31"/>
      <c r="D541" s="31"/>
      <c r="E541" s="31"/>
      <c r="F541" s="31"/>
      <c r="G541" s="31"/>
      <c r="H541" s="31"/>
      <c r="I541" s="176"/>
      <c r="J541" s="31"/>
    </row>
    <row r="542" spans="1:10" ht="15" customHeight="1">
      <c r="A542" s="28"/>
      <c r="B542" s="163" t="s">
        <v>536</v>
      </c>
      <c r="C542" s="164"/>
      <c r="D542" s="165"/>
      <c r="E542" s="166"/>
      <c r="F542" s="166"/>
      <c r="G542" s="167"/>
      <c r="H542" s="165"/>
      <c r="I542" s="168">
        <f>+I526+SUM(I463:I511)+I540+I530+I535</f>
        <v>0</v>
      </c>
      <c r="J542" s="189" t="s">
        <v>233</v>
      </c>
    </row>
    <row r="543" spans="1:10" ht="9.75" customHeight="1">
      <c r="A543" s="28"/>
      <c r="B543" s="28"/>
      <c r="C543" s="114"/>
      <c r="D543" s="28"/>
      <c r="E543" s="98"/>
      <c r="F543" s="98"/>
      <c r="G543" s="100"/>
      <c r="H543" s="28"/>
      <c r="I543" s="88"/>
      <c r="J543" s="28"/>
    </row>
    <row r="544" spans="1:10" ht="9.75" customHeight="1">
      <c r="A544" s="28"/>
      <c r="B544" s="28"/>
      <c r="C544" s="114"/>
      <c r="D544" s="28"/>
      <c r="E544" s="98"/>
      <c r="F544" s="98"/>
      <c r="G544" s="100"/>
      <c r="H544" s="28"/>
      <c r="I544" s="88"/>
      <c r="J544" s="28"/>
    </row>
    <row r="545" spans="1:19" ht="9.75" customHeight="1">
      <c r="A545" s="28"/>
      <c r="B545" s="28"/>
      <c r="C545" s="114"/>
      <c r="D545" s="28"/>
      <c r="E545" s="98"/>
      <c r="F545" s="98"/>
      <c r="G545" s="100"/>
      <c r="H545" s="28"/>
      <c r="I545" s="88"/>
      <c r="J545" s="28"/>
    </row>
    <row r="546" spans="1:19" ht="9.75" customHeight="1">
      <c r="A546" s="73" t="s">
        <v>537</v>
      </c>
      <c r="B546" s="73"/>
      <c r="C546" s="190"/>
      <c r="D546" s="73"/>
      <c r="E546" s="191"/>
      <c r="F546" s="191"/>
      <c r="G546" s="100"/>
      <c r="H546" s="28"/>
      <c r="I546" s="107"/>
      <c r="J546" s="28"/>
    </row>
    <row r="547" spans="1:19" ht="9.75" customHeight="1">
      <c r="A547" s="73"/>
      <c r="B547" s="73"/>
      <c r="C547" s="190"/>
      <c r="D547" s="73"/>
      <c r="E547" s="191"/>
      <c r="F547" s="191"/>
      <c r="G547" s="100"/>
      <c r="H547" s="28"/>
      <c r="I547" s="107"/>
      <c r="J547" s="28"/>
    </row>
    <row r="548" spans="1:19" ht="9.75" customHeight="1">
      <c r="A548" s="73"/>
      <c r="B548" s="396" t="s">
        <v>538</v>
      </c>
      <c r="C548" s="396"/>
      <c r="D548" s="396"/>
      <c r="E548" s="396"/>
      <c r="F548" s="396"/>
      <c r="G548" s="100"/>
      <c r="H548" s="28"/>
      <c r="I548" s="107"/>
      <c r="J548" s="28"/>
    </row>
    <row r="549" spans="1:19" ht="9.75" customHeight="1">
      <c r="A549" s="73"/>
      <c r="B549" s="396"/>
      <c r="C549" s="396"/>
      <c r="D549" s="396"/>
      <c r="E549" s="396"/>
      <c r="F549" s="396"/>
      <c r="G549" s="100"/>
      <c r="H549" s="28"/>
      <c r="I549" s="107"/>
      <c r="J549" s="28"/>
    </row>
    <row r="550" spans="1:19" ht="9.75" customHeight="1">
      <c r="A550" s="73"/>
      <c r="B550" s="396"/>
      <c r="C550" s="396"/>
      <c r="D550" s="396"/>
      <c r="E550" s="396"/>
      <c r="F550" s="396"/>
      <c r="G550" s="100"/>
      <c r="H550" s="28"/>
      <c r="I550" s="107"/>
      <c r="J550" s="28"/>
    </row>
    <row r="551" spans="1:19" ht="9.75" customHeight="1">
      <c r="A551" s="73"/>
      <c r="B551" s="396"/>
      <c r="C551" s="396"/>
      <c r="D551" s="396"/>
      <c r="E551" s="396"/>
      <c r="F551" s="396"/>
      <c r="G551" s="100"/>
      <c r="H551" s="28"/>
      <c r="I551" s="107"/>
      <c r="J551" s="28"/>
    </row>
    <row r="552" spans="1:19" ht="9.75" customHeight="1">
      <c r="A552" s="73"/>
      <c r="B552" s="396"/>
      <c r="C552" s="396"/>
      <c r="D552" s="396"/>
      <c r="E552" s="396"/>
      <c r="F552" s="396"/>
      <c r="G552" s="100"/>
      <c r="H552" s="28"/>
      <c r="I552" s="107"/>
      <c r="J552" s="28"/>
    </row>
    <row r="553" spans="1:19" ht="9.75" customHeight="1">
      <c r="A553" s="73"/>
      <c r="B553" s="396"/>
      <c r="C553" s="396"/>
      <c r="D553" s="396"/>
      <c r="E553" s="396"/>
      <c r="F553" s="396"/>
      <c r="G553" s="100"/>
      <c r="H553" s="28"/>
      <c r="I553" s="107"/>
      <c r="J553" s="28"/>
    </row>
    <row r="554" spans="1:19" ht="9.75" customHeight="1">
      <c r="A554" s="28"/>
      <c r="B554" s="28"/>
      <c r="C554" s="114"/>
      <c r="D554" s="28"/>
      <c r="E554" s="98"/>
      <c r="F554" s="98"/>
      <c r="G554" s="100"/>
      <c r="H554" s="28"/>
      <c r="I554" s="107"/>
      <c r="J554" s="28"/>
    </row>
    <row r="555" spans="1:19" ht="9.75" customHeight="1">
      <c r="A555" s="28" t="s">
        <v>539</v>
      </c>
      <c r="B555" s="28" t="s">
        <v>540</v>
      </c>
      <c r="C555" s="114"/>
      <c r="D555" s="28"/>
      <c r="E555" s="98"/>
      <c r="F555" s="98"/>
      <c r="G555" s="100"/>
      <c r="H555" s="28"/>
      <c r="I555" s="107"/>
      <c r="J555" s="28"/>
    </row>
    <row r="556" spans="1:19" ht="9.75" customHeight="1">
      <c r="A556" s="28"/>
      <c r="B556" s="28"/>
      <c r="C556" s="114"/>
      <c r="D556" s="28"/>
      <c r="E556" s="98"/>
      <c r="F556" s="98"/>
      <c r="G556" s="100"/>
      <c r="H556" s="28"/>
      <c r="I556" s="107"/>
      <c r="J556" s="28"/>
    </row>
    <row r="557" spans="1:19" ht="9.75" customHeight="1">
      <c r="A557" s="28" t="s">
        <v>541</v>
      </c>
      <c r="B557" s="28" t="s">
        <v>542</v>
      </c>
      <c r="C557" s="114"/>
      <c r="D557" s="28"/>
      <c r="E557" s="98"/>
      <c r="F557" s="98"/>
      <c r="G557" s="100"/>
      <c r="H557" s="28"/>
      <c r="I557" s="107"/>
      <c r="J557" s="28"/>
      <c r="N557" s="214" t="s">
        <v>543</v>
      </c>
      <c r="O557" s="214">
        <v>1.3</v>
      </c>
    </row>
    <row r="558" spans="1:19" ht="9.75" customHeight="1">
      <c r="A558" s="28"/>
      <c r="B558" s="28" t="s">
        <v>544</v>
      </c>
      <c r="C558" s="114"/>
      <c r="D558" s="28"/>
      <c r="E558" s="98"/>
      <c r="F558" s="98"/>
      <c r="G558" s="100"/>
      <c r="H558" s="28"/>
      <c r="I558" s="107"/>
      <c r="J558" s="28"/>
    </row>
    <row r="559" spans="1:19" ht="9.75" customHeight="1" thickBot="1">
      <c r="A559" s="28"/>
      <c r="B559" s="28"/>
      <c r="C559" s="114"/>
      <c r="D559" s="28"/>
      <c r="E559" s="98"/>
      <c r="F559" s="98"/>
      <c r="G559" s="100"/>
      <c r="H559" s="28"/>
      <c r="I559" s="107"/>
      <c r="J559" s="28"/>
    </row>
    <row r="560" spans="1:19" ht="9.75" customHeight="1" thickBot="1">
      <c r="A560" s="28"/>
      <c r="B560" s="28" t="s">
        <v>127</v>
      </c>
      <c r="C560" s="192">
        <v>8.0299999999999994</v>
      </c>
      <c r="D560" s="28"/>
      <c r="E560" s="98" t="s">
        <v>290</v>
      </c>
      <c r="F560" s="98"/>
      <c r="G560" s="209">
        <v>0</v>
      </c>
      <c r="H560" s="81" t="s">
        <v>322</v>
      </c>
      <c r="I560" s="107">
        <f>C560*G560</f>
        <v>0</v>
      </c>
      <c r="J560" s="31" t="s">
        <v>233</v>
      </c>
      <c r="N560" s="227" t="s">
        <v>545</v>
      </c>
      <c r="O560" s="233">
        <v>6</v>
      </c>
      <c r="P560" s="233" t="s">
        <v>135</v>
      </c>
      <c r="Q560" s="233" t="s">
        <v>546</v>
      </c>
      <c r="R560" s="233">
        <v>124</v>
      </c>
      <c r="S560" s="234" t="s">
        <v>205</v>
      </c>
    </row>
    <row r="561" spans="1:19" ht="9.75" customHeight="1" thickBot="1">
      <c r="A561" s="28"/>
      <c r="B561" s="28"/>
      <c r="C561" s="114"/>
      <c r="D561" s="28"/>
      <c r="E561" s="98"/>
      <c r="F561" s="98"/>
      <c r="G561" s="100"/>
      <c r="H561" s="28"/>
      <c r="I561" s="107"/>
      <c r="J561" s="28"/>
      <c r="N561" s="228" t="s">
        <v>547</v>
      </c>
      <c r="O561" s="233">
        <v>17</v>
      </c>
      <c r="P561" s="233" t="s">
        <v>135</v>
      </c>
      <c r="Q561" s="233" t="s">
        <v>546</v>
      </c>
      <c r="R561" s="233">
        <v>54</v>
      </c>
      <c r="S561" s="234" t="s">
        <v>205</v>
      </c>
    </row>
    <row r="562" spans="1:19" ht="9.75" customHeight="1" thickBot="1">
      <c r="A562" s="28" t="s">
        <v>548</v>
      </c>
      <c r="B562" s="28" t="s">
        <v>549</v>
      </c>
      <c r="C562" s="114"/>
      <c r="D562" s="28"/>
      <c r="E562" s="98"/>
      <c r="F562" s="98"/>
      <c r="G562" s="100"/>
      <c r="H562" s="28"/>
      <c r="I562" s="107"/>
      <c r="J562" s="28"/>
      <c r="N562" s="229" t="s">
        <v>550</v>
      </c>
      <c r="O562" s="233">
        <v>1</v>
      </c>
      <c r="P562" s="233" t="s">
        <v>135</v>
      </c>
      <c r="Q562" s="233" t="s">
        <v>546</v>
      </c>
      <c r="R562" s="233">
        <v>0</v>
      </c>
      <c r="S562" s="234"/>
    </row>
    <row r="563" spans="1:19" ht="9.75" customHeight="1" thickBot="1">
      <c r="A563" s="28"/>
      <c r="B563" s="28" t="s">
        <v>551</v>
      </c>
      <c r="C563" s="114"/>
      <c r="D563" s="28"/>
      <c r="E563" s="98"/>
      <c r="F563" s="98"/>
      <c r="G563" s="100"/>
      <c r="H563" s="28"/>
      <c r="I563" s="107"/>
      <c r="J563" s="28"/>
      <c r="N563" s="230" t="s">
        <v>552</v>
      </c>
      <c r="O563" s="235">
        <f>SUM(O560:O562)</f>
        <v>24</v>
      </c>
      <c r="P563" s="235" t="s">
        <v>135</v>
      </c>
      <c r="Q563" s="235"/>
      <c r="R563" s="235">
        <f>R560+R561</f>
        <v>178</v>
      </c>
      <c r="S563" s="236" t="s">
        <v>205</v>
      </c>
    </row>
    <row r="564" spans="1:19" ht="9.75" customHeight="1">
      <c r="A564" s="28"/>
      <c r="B564" s="28"/>
      <c r="C564" s="114"/>
      <c r="D564" s="28"/>
      <c r="E564" s="98"/>
      <c r="F564" s="98"/>
      <c r="G564" s="100"/>
      <c r="H564" s="28"/>
      <c r="I564" s="107"/>
      <c r="J564" s="28"/>
      <c r="N564" s="231" t="s">
        <v>553</v>
      </c>
      <c r="O564" s="237">
        <v>11</v>
      </c>
      <c r="P564" s="237" t="s">
        <v>135</v>
      </c>
      <c r="R564" s="214">
        <f>2*17</f>
        <v>34</v>
      </c>
      <c r="S564" s="237" t="s">
        <v>205</v>
      </c>
    </row>
    <row r="565" spans="1:19" ht="9.75" customHeight="1">
      <c r="A565" s="28"/>
      <c r="B565" s="28" t="s">
        <v>127</v>
      </c>
      <c r="C565" s="100">
        <v>175.2</v>
      </c>
      <c r="D565" s="28"/>
      <c r="E565" s="98" t="s">
        <v>290</v>
      </c>
      <c r="F565" s="98"/>
      <c r="G565" s="209">
        <v>0</v>
      </c>
      <c r="H565" s="81" t="s">
        <v>322</v>
      </c>
      <c r="I565" s="107">
        <f>C565*G565</f>
        <v>0</v>
      </c>
      <c r="J565" s="31" t="s">
        <v>233</v>
      </c>
    </row>
    <row r="566" spans="1:19" ht="9.75" customHeight="1">
      <c r="A566" s="28"/>
      <c r="B566" s="28"/>
      <c r="C566" s="100"/>
      <c r="D566" s="28"/>
      <c r="E566" s="98"/>
      <c r="F566" s="98"/>
      <c r="G566" s="100"/>
      <c r="H566" s="28"/>
      <c r="I566" s="107"/>
      <c r="J566" s="31"/>
    </row>
    <row r="567" spans="1:19" ht="9.75" customHeight="1">
      <c r="A567" s="28" t="s">
        <v>554</v>
      </c>
      <c r="B567" s="383" t="s">
        <v>555</v>
      </c>
      <c r="C567" s="383"/>
      <c r="D567" s="383"/>
      <c r="E567" s="383"/>
      <c r="F567" s="98"/>
      <c r="G567" s="100"/>
      <c r="H567" s="28"/>
      <c r="I567" s="107"/>
      <c r="J567" s="28"/>
    </row>
    <row r="568" spans="1:19" ht="9.75" customHeight="1">
      <c r="A568" s="28"/>
      <c r="B568" s="383"/>
      <c r="C568" s="383"/>
      <c r="D568" s="383"/>
      <c r="E568" s="383"/>
      <c r="F568" s="98"/>
      <c r="G568" s="100"/>
      <c r="H568" s="28"/>
      <c r="I568" s="107"/>
      <c r="J568" s="28"/>
    </row>
    <row r="569" spans="1:19" ht="9.75" customHeight="1">
      <c r="A569" s="28"/>
      <c r="B569" s="383"/>
      <c r="C569" s="383"/>
      <c r="D569" s="383"/>
      <c r="E569" s="383"/>
      <c r="F569" s="98"/>
      <c r="G569" s="100"/>
      <c r="H569" s="28"/>
      <c r="I569" s="107"/>
      <c r="J569" s="28"/>
    </row>
    <row r="570" spans="1:19" ht="9.75" customHeight="1">
      <c r="A570" s="28"/>
      <c r="B570" s="383"/>
      <c r="C570" s="383"/>
      <c r="D570" s="383"/>
      <c r="E570" s="383"/>
      <c r="F570" s="98"/>
      <c r="G570" s="100"/>
      <c r="H570" s="28"/>
      <c r="I570" s="107"/>
      <c r="J570" s="28"/>
    </row>
    <row r="571" spans="1:19" ht="9.75" customHeight="1">
      <c r="A571" s="28"/>
      <c r="B571" s="28"/>
      <c r="C571" s="114"/>
      <c r="D571" s="28"/>
      <c r="E571" s="98"/>
      <c r="F571" s="98"/>
      <c r="G571" s="100"/>
      <c r="H571" s="28"/>
      <c r="I571" s="107"/>
      <c r="J571" s="28"/>
    </row>
    <row r="572" spans="1:19" ht="9.75" customHeight="1">
      <c r="A572" s="28"/>
      <c r="B572" s="28" t="s">
        <v>199</v>
      </c>
      <c r="C572" s="100">
        <v>35</v>
      </c>
      <c r="D572" s="28"/>
      <c r="E572" s="98" t="s">
        <v>290</v>
      </c>
      <c r="F572" s="98"/>
      <c r="G572" s="209">
        <v>0</v>
      </c>
      <c r="H572" s="81" t="s">
        <v>556</v>
      </c>
      <c r="I572" s="107">
        <f>C572*G572</f>
        <v>0</v>
      </c>
      <c r="J572" s="31" t="s">
        <v>233</v>
      </c>
    </row>
    <row r="573" spans="1:19" ht="9.75" customHeight="1">
      <c r="A573" s="28"/>
      <c r="B573" s="28"/>
      <c r="C573" s="100"/>
      <c r="D573" s="28"/>
      <c r="E573" s="98"/>
      <c r="F573" s="98"/>
      <c r="G573" s="100"/>
      <c r="H573" s="28"/>
      <c r="I573" s="107"/>
      <c r="J573" s="31"/>
    </row>
    <row r="574" spans="1:19" ht="9.75" customHeight="1">
      <c r="A574" s="28" t="s">
        <v>557</v>
      </c>
      <c r="B574" s="383" t="s">
        <v>325</v>
      </c>
      <c r="C574" s="384"/>
      <c r="D574" s="384"/>
      <c r="E574" s="384"/>
      <c r="F574" s="384"/>
      <c r="G574" s="384"/>
      <c r="H574" s="28"/>
      <c r="I574" s="107"/>
      <c r="J574" s="28"/>
    </row>
    <row r="575" spans="1:19" ht="9.75" customHeight="1">
      <c r="A575" s="28"/>
      <c r="B575" s="28"/>
      <c r="C575" s="114"/>
      <c r="D575" s="28"/>
      <c r="E575" s="98"/>
      <c r="F575" s="98"/>
      <c r="G575" s="100"/>
      <c r="H575" s="28"/>
      <c r="I575" s="107"/>
      <c r="J575" s="28"/>
    </row>
    <row r="576" spans="1:19" ht="9.75" customHeight="1">
      <c r="A576" s="28"/>
      <c r="B576" s="28" t="s">
        <v>87</v>
      </c>
      <c r="C576" s="114">
        <v>10</v>
      </c>
      <c r="D576" s="28"/>
      <c r="E576" s="98" t="s">
        <v>290</v>
      </c>
      <c r="F576" s="98"/>
      <c r="G576" s="209">
        <v>0</v>
      </c>
      <c r="H576" s="28" t="s">
        <v>558</v>
      </c>
      <c r="I576" s="107">
        <f>C576*G576</f>
        <v>0</v>
      </c>
      <c r="J576" s="28" t="s">
        <v>233</v>
      </c>
    </row>
    <row r="577" spans="1:10" ht="9.75" customHeight="1">
      <c r="A577" s="28"/>
      <c r="B577" s="28"/>
      <c r="C577" s="114"/>
      <c r="D577" s="28"/>
      <c r="E577" s="98"/>
      <c r="F577" s="98"/>
      <c r="G577" s="100"/>
      <c r="H577" s="28"/>
      <c r="I577" s="107"/>
      <c r="J577" s="28"/>
    </row>
    <row r="578" spans="1:10" ht="9.75" customHeight="1">
      <c r="A578" s="28" t="s">
        <v>559</v>
      </c>
      <c r="B578" s="28" t="s">
        <v>560</v>
      </c>
      <c r="C578" s="114"/>
      <c r="D578" s="28"/>
      <c r="E578" s="98"/>
      <c r="F578" s="98"/>
      <c r="G578" s="100"/>
      <c r="H578" s="28"/>
      <c r="I578" s="107"/>
      <c r="J578" s="28"/>
    </row>
    <row r="579" spans="1:10" ht="9.75" customHeight="1">
      <c r="A579" s="28"/>
      <c r="B579" s="28" t="s">
        <v>561</v>
      </c>
      <c r="C579" s="114"/>
      <c r="D579" s="28"/>
      <c r="E579" s="98"/>
      <c r="F579" s="98"/>
      <c r="G579" s="100"/>
      <c r="H579" s="28"/>
      <c r="I579" s="107"/>
      <c r="J579" s="28"/>
    </row>
    <row r="580" spans="1:10" ht="9.75" customHeight="1">
      <c r="A580" s="28"/>
      <c r="B580" s="28"/>
      <c r="C580" s="114"/>
      <c r="D580" s="28"/>
      <c r="E580" s="98"/>
      <c r="F580" s="98"/>
      <c r="G580" s="100"/>
      <c r="H580" s="28"/>
      <c r="I580" s="107"/>
      <c r="J580" s="28"/>
    </row>
    <row r="581" spans="1:10" ht="9.75" customHeight="1">
      <c r="A581" s="28"/>
      <c r="B581" s="390" t="s">
        <v>562</v>
      </c>
      <c r="C581" s="390"/>
      <c r="D581" s="390"/>
      <c r="E581" s="104"/>
      <c r="F581" s="104"/>
      <c r="G581" s="104"/>
      <c r="H581" s="28"/>
      <c r="I581" s="28"/>
      <c r="J581" s="28"/>
    </row>
    <row r="582" spans="1:10" ht="9.75" customHeight="1">
      <c r="A582" s="28"/>
      <c r="B582" s="100" t="s">
        <v>337</v>
      </c>
      <c r="C582" s="100">
        <v>63.072000000000003</v>
      </c>
      <c r="D582" s="100"/>
      <c r="E582" s="100" t="s">
        <v>290</v>
      </c>
      <c r="F582" s="100"/>
      <c r="G582" s="209">
        <v>0</v>
      </c>
      <c r="H582" s="81" t="s">
        <v>322</v>
      </c>
      <c r="I582" s="100">
        <f>+C582*G582</f>
        <v>0</v>
      </c>
      <c r="J582" s="81" t="s">
        <v>233</v>
      </c>
    </row>
    <row r="583" spans="1:10" ht="9.75" customHeight="1">
      <c r="A583" s="28"/>
      <c r="B583" s="96"/>
      <c r="C583" s="83"/>
      <c r="D583" s="29"/>
      <c r="E583" s="96"/>
      <c r="F583" s="82"/>
      <c r="G583" s="83"/>
      <c r="H583" s="81"/>
      <c r="I583" s="106"/>
      <c r="J583" s="81"/>
    </row>
    <row r="584" spans="1:10" ht="9.75" customHeight="1">
      <c r="A584" s="28"/>
      <c r="B584" s="390" t="s">
        <v>563</v>
      </c>
      <c r="C584" s="390"/>
      <c r="D584" s="390"/>
      <c r="E584" s="96"/>
      <c r="F584" s="82"/>
      <c r="G584" s="83"/>
      <c r="H584" s="81"/>
      <c r="I584" s="106"/>
      <c r="J584" s="81"/>
    </row>
    <row r="585" spans="1:10" ht="9.75" customHeight="1">
      <c r="A585" s="28"/>
      <c r="B585" s="100" t="s">
        <v>337</v>
      </c>
      <c r="C585" s="100">
        <v>94.60799999999999</v>
      </c>
      <c r="D585" s="100"/>
      <c r="E585" s="100" t="s">
        <v>290</v>
      </c>
      <c r="F585" s="100"/>
      <c r="G585" s="209">
        <v>0</v>
      </c>
      <c r="H585" s="81" t="s">
        <v>322</v>
      </c>
      <c r="I585" s="100">
        <f>+C585*G585</f>
        <v>0</v>
      </c>
      <c r="J585" s="81" t="s">
        <v>233</v>
      </c>
    </row>
    <row r="586" spans="1:10" ht="9.75" customHeight="1">
      <c r="A586" s="28"/>
      <c r="B586" s="96"/>
      <c r="C586" s="83"/>
      <c r="D586" s="29"/>
      <c r="E586" s="96"/>
      <c r="F586" s="82"/>
      <c r="G586" s="83"/>
      <c r="H586" s="81"/>
      <c r="I586" s="106"/>
      <c r="J586" s="81"/>
    </row>
    <row r="587" spans="1:10" ht="9.75" customHeight="1">
      <c r="A587" s="28" t="s">
        <v>564</v>
      </c>
      <c r="B587" s="28" t="s">
        <v>565</v>
      </c>
      <c r="C587" s="114"/>
      <c r="D587" s="28"/>
      <c r="E587" s="98"/>
      <c r="F587" s="98"/>
      <c r="G587" s="100"/>
      <c r="H587" s="28"/>
      <c r="I587" s="107"/>
      <c r="J587" s="28"/>
    </row>
    <row r="588" spans="1:10" ht="9.75" customHeight="1">
      <c r="A588" s="28"/>
      <c r="B588" s="28"/>
      <c r="C588" s="114"/>
      <c r="D588" s="28"/>
      <c r="E588" s="98"/>
      <c r="F588" s="98"/>
      <c r="G588" s="100"/>
      <c r="H588" s="28"/>
      <c r="I588" s="107"/>
      <c r="J588" s="28"/>
    </row>
    <row r="589" spans="1:10" ht="9.75" customHeight="1">
      <c r="A589" s="28"/>
      <c r="B589" s="28" t="s">
        <v>128</v>
      </c>
      <c r="C589" s="100">
        <v>73</v>
      </c>
      <c r="D589" s="28"/>
      <c r="E589" s="98" t="s">
        <v>290</v>
      </c>
      <c r="F589" s="98"/>
      <c r="G589" s="209">
        <v>0</v>
      </c>
      <c r="H589" s="81" t="s">
        <v>328</v>
      </c>
      <c r="I589" s="107">
        <f>C589*G589</f>
        <v>0</v>
      </c>
      <c r="J589" s="31" t="s">
        <v>233</v>
      </c>
    </row>
    <row r="590" spans="1:10" ht="9.75" customHeight="1">
      <c r="A590" s="28"/>
      <c r="B590" s="28"/>
      <c r="C590" s="114"/>
      <c r="D590" s="28"/>
      <c r="E590" s="98"/>
      <c r="F590" s="98"/>
      <c r="G590" s="100"/>
      <c r="H590" s="28"/>
      <c r="I590" s="107"/>
      <c r="J590" s="28"/>
    </row>
    <row r="591" spans="1:10" ht="9.75" customHeight="1">
      <c r="A591" s="28" t="s">
        <v>566</v>
      </c>
      <c r="B591" s="28" t="s">
        <v>567</v>
      </c>
      <c r="C591" s="114"/>
      <c r="D591" s="28"/>
      <c r="E591" s="98"/>
      <c r="F591" s="98"/>
      <c r="G591" s="100"/>
      <c r="H591" s="28"/>
      <c r="I591" s="107"/>
      <c r="J591" s="28"/>
    </row>
    <row r="592" spans="1:10" ht="9.75" customHeight="1">
      <c r="A592" s="28"/>
      <c r="B592" s="28" t="s">
        <v>568</v>
      </c>
      <c r="C592" s="114"/>
      <c r="D592" s="28"/>
      <c r="E592" s="98"/>
      <c r="F592" s="98"/>
      <c r="G592" s="100"/>
      <c r="H592" s="28"/>
      <c r="I592" s="107"/>
      <c r="J592" s="28"/>
    </row>
    <row r="593" spans="1:10" ht="9.75" customHeight="1">
      <c r="A593" s="28"/>
      <c r="B593" s="28" t="s">
        <v>569</v>
      </c>
      <c r="C593" s="114"/>
      <c r="D593" s="28"/>
      <c r="E593" s="98"/>
      <c r="F593" s="98"/>
      <c r="G593" s="100"/>
      <c r="H593" s="28"/>
      <c r="I593" s="107"/>
      <c r="J593" s="28"/>
    </row>
    <row r="594" spans="1:10" ht="9.75" customHeight="1">
      <c r="A594" s="28"/>
      <c r="B594" s="28"/>
      <c r="C594" s="114"/>
      <c r="D594" s="28"/>
      <c r="E594" s="98"/>
      <c r="F594" s="98"/>
      <c r="G594" s="100"/>
      <c r="H594" s="28"/>
      <c r="I594" s="107"/>
      <c r="J594" s="28"/>
    </row>
    <row r="595" spans="1:10" ht="9.75" customHeight="1">
      <c r="A595" s="28"/>
      <c r="B595" s="28" t="s">
        <v>369</v>
      </c>
      <c r="C595" s="114"/>
      <c r="D595" s="28"/>
      <c r="E595" s="98"/>
      <c r="F595" s="98"/>
      <c r="G595" s="100"/>
      <c r="H595" s="28"/>
      <c r="I595" s="107"/>
      <c r="J595" s="28"/>
    </row>
    <row r="596" spans="1:10" ht="9.75" customHeight="1">
      <c r="A596" s="28"/>
      <c r="B596" s="28" t="s">
        <v>128</v>
      </c>
      <c r="C596" s="100">
        <v>34.5</v>
      </c>
      <c r="D596" s="28"/>
      <c r="E596" s="98" t="s">
        <v>290</v>
      </c>
      <c r="F596" s="98"/>
      <c r="G596" s="209">
        <v>0</v>
      </c>
      <c r="H596" s="81" t="s">
        <v>328</v>
      </c>
      <c r="I596" s="107">
        <f>C596*G596</f>
        <v>0</v>
      </c>
      <c r="J596" s="31" t="s">
        <v>233</v>
      </c>
    </row>
    <row r="597" spans="1:10" ht="9.75" customHeight="1">
      <c r="A597" s="28"/>
      <c r="B597" s="28"/>
      <c r="C597" s="114"/>
      <c r="D597" s="28"/>
      <c r="E597" s="98"/>
      <c r="F597" s="98"/>
      <c r="G597" s="100"/>
      <c r="H597" s="28"/>
      <c r="I597" s="107"/>
      <c r="J597" s="28"/>
    </row>
    <row r="598" spans="1:10" ht="9.75" customHeight="1">
      <c r="A598" s="28"/>
      <c r="B598" s="390" t="s">
        <v>370</v>
      </c>
      <c r="C598" s="390"/>
      <c r="D598" s="390"/>
      <c r="E598" s="390"/>
      <c r="F598" s="98"/>
      <c r="G598" s="100"/>
      <c r="H598" s="28"/>
      <c r="I598" s="107"/>
      <c r="J598" s="28"/>
    </row>
    <row r="599" spans="1:10" ht="9.75" customHeight="1">
      <c r="A599" s="28"/>
      <c r="B599" s="390"/>
      <c r="C599" s="390"/>
      <c r="D599" s="390"/>
      <c r="E599" s="390"/>
      <c r="F599" s="98"/>
      <c r="G599" s="100"/>
      <c r="H599" s="28"/>
      <c r="I599" s="107"/>
      <c r="J599" s="28"/>
    </row>
    <row r="600" spans="1:10" ht="9.75" customHeight="1">
      <c r="A600" s="28"/>
      <c r="B600" s="390"/>
      <c r="C600" s="390"/>
      <c r="D600" s="390"/>
      <c r="E600" s="390"/>
      <c r="F600" s="98"/>
      <c r="G600" s="100"/>
      <c r="H600" s="28"/>
      <c r="I600" s="107"/>
      <c r="J600" s="28"/>
    </row>
    <row r="601" spans="1:10" ht="9.75" customHeight="1">
      <c r="A601" s="28"/>
      <c r="B601" s="28" t="s">
        <v>128</v>
      </c>
      <c r="C601" s="100">
        <v>56.25</v>
      </c>
      <c r="D601" s="28"/>
      <c r="E601" s="98" t="s">
        <v>290</v>
      </c>
      <c r="F601" s="98"/>
      <c r="G601" s="209">
        <v>0</v>
      </c>
      <c r="H601" s="81" t="s">
        <v>328</v>
      </c>
      <c r="I601" s="107">
        <f>C601*G601</f>
        <v>0</v>
      </c>
      <c r="J601" s="31" t="s">
        <v>233</v>
      </c>
    </row>
    <row r="602" spans="1:10" ht="9.75" customHeight="1">
      <c r="A602" s="28"/>
      <c r="B602" s="28"/>
      <c r="C602" s="114"/>
      <c r="D602" s="28"/>
      <c r="E602" s="98"/>
      <c r="F602" s="98"/>
      <c r="G602" s="100"/>
      <c r="H602" s="28"/>
      <c r="I602" s="107"/>
      <c r="J602" s="28"/>
    </row>
    <row r="603" spans="1:10" ht="9.75" customHeight="1">
      <c r="A603" s="28"/>
      <c r="B603" s="28" t="s">
        <v>371</v>
      </c>
      <c r="C603" s="114"/>
      <c r="D603" s="28"/>
      <c r="E603" s="98"/>
      <c r="F603" s="98"/>
      <c r="G603" s="100"/>
      <c r="H603" s="28"/>
      <c r="I603" s="107"/>
      <c r="J603" s="28"/>
    </row>
    <row r="604" spans="1:10" ht="9.75" customHeight="1">
      <c r="A604" s="28"/>
      <c r="B604" s="28" t="s">
        <v>128</v>
      </c>
      <c r="C604" s="100">
        <v>53.25</v>
      </c>
      <c r="D604" s="28"/>
      <c r="E604" s="98" t="s">
        <v>290</v>
      </c>
      <c r="F604" s="98"/>
      <c r="G604" s="209">
        <v>0</v>
      </c>
      <c r="H604" s="81" t="s">
        <v>328</v>
      </c>
      <c r="I604" s="107">
        <f>C604*G604</f>
        <v>0</v>
      </c>
      <c r="J604" s="31" t="s">
        <v>233</v>
      </c>
    </row>
    <row r="605" spans="1:10" ht="9.75" customHeight="1">
      <c r="A605" s="28"/>
      <c r="B605" s="28"/>
      <c r="C605" s="114"/>
      <c r="D605" s="28"/>
      <c r="E605" s="98"/>
      <c r="F605" s="98"/>
      <c r="G605" s="100"/>
      <c r="H605" s="28"/>
      <c r="I605" s="107"/>
      <c r="J605" s="28"/>
    </row>
    <row r="606" spans="1:10" ht="9.75" customHeight="1">
      <c r="A606" s="28" t="s">
        <v>570</v>
      </c>
      <c r="B606" s="383" t="s">
        <v>571</v>
      </c>
      <c r="C606" s="384"/>
      <c r="D606" s="384"/>
      <c r="E606" s="384"/>
      <c r="F606" s="384"/>
      <c r="G606" s="384"/>
      <c r="H606" s="77"/>
      <c r="I606" s="85"/>
      <c r="J606" s="86"/>
    </row>
    <row r="607" spans="1:10" ht="9.75" customHeight="1">
      <c r="A607" s="77"/>
      <c r="B607" s="383"/>
      <c r="C607" s="384"/>
      <c r="D607" s="384"/>
      <c r="E607" s="384"/>
      <c r="F607" s="384"/>
      <c r="G607" s="384"/>
      <c r="H607" s="77"/>
      <c r="I607" s="85"/>
      <c r="J607" s="86"/>
    </row>
    <row r="608" spans="1:10" ht="9.75" customHeight="1">
      <c r="A608" s="77"/>
      <c r="B608" s="384"/>
      <c r="C608" s="384"/>
      <c r="D608" s="384"/>
      <c r="E608" s="384"/>
      <c r="F608" s="384"/>
      <c r="G608" s="384"/>
      <c r="H608" s="77"/>
      <c r="I608" s="85"/>
      <c r="J608" s="77"/>
    </row>
    <row r="609" spans="1:10" ht="9.75" customHeight="1">
      <c r="A609" s="77"/>
      <c r="B609" s="384"/>
      <c r="C609" s="384"/>
      <c r="D609" s="384"/>
      <c r="E609" s="384"/>
      <c r="F609" s="384"/>
      <c r="G609" s="384"/>
      <c r="H609" s="77"/>
      <c r="I609" s="78"/>
      <c r="J609" s="77"/>
    </row>
    <row r="610" spans="1:10" ht="9.75" customHeight="1">
      <c r="A610" s="77"/>
      <c r="B610" s="87" t="s">
        <v>301</v>
      </c>
      <c r="C610" s="79" t="s">
        <v>135</v>
      </c>
      <c r="D610" s="81">
        <v>3</v>
      </c>
      <c r="E610" s="81"/>
      <c r="F610" s="82" t="s">
        <v>290</v>
      </c>
      <c r="G610" s="206">
        <v>0</v>
      </c>
      <c r="H610" s="81" t="s">
        <v>300</v>
      </c>
      <c r="I610" s="84">
        <f>+D610*G610</f>
        <v>0</v>
      </c>
      <c r="J610" s="81" t="s">
        <v>233</v>
      </c>
    </row>
    <row r="611" spans="1:10" ht="9.75" customHeight="1">
      <c r="A611" s="77"/>
      <c r="B611" s="87" t="s">
        <v>304</v>
      </c>
      <c r="C611" s="79" t="s">
        <v>135</v>
      </c>
      <c r="D611" s="81">
        <v>12</v>
      </c>
      <c r="E611" s="81"/>
      <c r="F611" s="82" t="s">
        <v>290</v>
      </c>
      <c r="G611" s="206">
        <v>0</v>
      </c>
      <c r="H611" s="81" t="s">
        <v>300</v>
      </c>
      <c r="I611" s="84">
        <f>+D611*G611</f>
        <v>0</v>
      </c>
      <c r="J611" s="81" t="s">
        <v>233</v>
      </c>
    </row>
    <row r="612" spans="1:10" ht="9.75" customHeight="1">
      <c r="A612" s="77"/>
      <c r="B612" s="87" t="s">
        <v>305</v>
      </c>
      <c r="C612" s="79" t="s">
        <v>135</v>
      </c>
      <c r="D612" s="81">
        <v>32</v>
      </c>
      <c r="E612" s="81"/>
      <c r="F612" s="82" t="s">
        <v>290</v>
      </c>
      <c r="G612" s="206">
        <v>0</v>
      </c>
      <c r="H612" s="81" t="s">
        <v>300</v>
      </c>
      <c r="I612" s="84">
        <f>+D612*G612</f>
        <v>0</v>
      </c>
      <c r="J612" s="81" t="s">
        <v>233</v>
      </c>
    </row>
    <row r="613" spans="1:10" ht="9.75" customHeight="1">
      <c r="A613" s="77"/>
      <c r="B613" s="87" t="s">
        <v>306</v>
      </c>
      <c r="C613" s="79" t="s">
        <v>135</v>
      </c>
      <c r="D613" s="81">
        <v>12</v>
      </c>
      <c r="E613" s="81"/>
      <c r="F613" s="82" t="s">
        <v>290</v>
      </c>
      <c r="G613" s="206">
        <v>0</v>
      </c>
      <c r="H613" s="81" t="s">
        <v>300</v>
      </c>
      <c r="I613" s="84">
        <f>+D613*G613</f>
        <v>0</v>
      </c>
      <c r="J613" s="81" t="s">
        <v>233</v>
      </c>
    </row>
    <row r="614" spans="1:10" ht="9.75" customHeight="1">
      <c r="A614" s="77"/>
      <c r="B614" s="87"/>
      <c r="C614" s="79"/>
      <c r="D614" s="81"/>
      <c r="E614" s="81"/>
      <c r="F614" s="82"/>
      <c r="G614" s="83"/>
      <c r="H614" s="81"/>
      <c r="I614" s="84"/>
      <c r="J614" s="81"/>
    </row>
    <row r="615" spans="1:10" ht="9.75" customHeight="1">
      <c r="A615" s="28" t="s">
        <v>572</v>
      </c>
      <c r="B615" s="28" t="s">
        <v>573</v>
      </c>
      <c r="C615" s="100"/>
      <c r="D615" s="28"/>
      <c r="E615" s="98"/>
      <c r="F615" s="98"/>
      <c r="G615" s="100"/>
      <c r="H615" s="28"/>
      <c r="I615" s="107"/>
      <c r="J615" s="31"/>
    </row>
    <row r="616" spans="1:10" ht="9.75" customHeight="1">
      <c r="A616" s="28"/>
      <c r="B616" s="28"/>
      <c r="C616" s="100"/>
      <c r="D616" s="28"/>
      <c r="E616" s="98"/>
      <c r="F616" s="98"/>
      <c r="G616" s="100"/>
      <c r="H616" s="28"/>
      <c r="I616" s="107"/>
      <c r="J616" s="31"/>
    </row>
    <row r="617" spans="1:10" ht="9.75" customHeight="1">
      <c r="A617" s="28"/>
      <c r="B617" s="28" t="s">
        <v>135</v>
      </c>
      <c r="C617" s="100">
        <v>35</v>
      </c>
      <c r="D617" s="28"/>
      <c r="E617" s="98" t="s">
        <v>290</v>
      </c>
      <c r="F617" s="98"/>
      <c r="G617" s="209">
        <v>0</v>
      </c>
      <c r="H617" s="59" t="s">
        <v>300</v>
      </c>
      <c r="I617" s="107">
        <f>C617*G617</f>
        <v>0</v>
      </c>
      <c r="J617" s="31" t="s">
        <v>233</v>
      </c>
    </row>
    <row r="618" spans="1:10" ht="9.75" customHeight="1">
      <c r="A618" s="28"/>
      <c r="B618" s="28"/>
      <c r="C618" s="114"/>
      <c r="D618" s="28"/>
      <c r="E618" s="98"/>
      <c r="F618" s="98"/>
      <c r="G618" s="100"/>
      <c r="H618" s="28"/>
      <c r="I618" s="107"/>
      <c r="J618" s="28"/>
    </row>
    <row r="619" spans="1:10" ht="9.75" customHeight="1">
      <c r="A619" s="28" t="s">
        <v>574</v>
      </c>
      <c r="B619" s="390" t="s">
        <v>575</v>
      </c>
      <c r="C619" s="390"/>
      <c r="D619" s="390"/>
      <c r="E619" s="390"/>
      <c r="F619" s="390"/>
      <c r="G619" s="100"/>
      <c r="H619" s="28"/>
      <c r="I619" s="107"/>
      <c r="J619" s="28"/>
    </row>
    <row r="620" spans="1:10" ht="9.75" customHeight="1">
      <c r="A620" s="28"/>
      <c r="B620" s="390"/>
      <c r="C620" s="390"/>
      <c r="D620" s="390"/>
      <c r="E620" s="390"/>
      <c r="F620" s="390"/>
      <c r="G620" s="100"/>
      <c r="H620" s="28"/>
      <c r="I620" s="107"/>
      <c r="J620" s="28"/>
    </row>
    <row r="621" spans="1:10" ht="9.75" customHeight="1">
      <c r="A621" s="28"/>
      <c r="B621" s="390"/>
      <c r="C621" s="390"/>
      <c r="D621" s="390"/>
      <c r="E621" s="390"/>
      <c r="F621" s="390"/>
      <c r="G621" s="100"/>
      <c r="H621" s="28"/>
      <c r="I621" s="107"/>
      <c r="J621" s="28"/>
    </row>
    <row r="622" spans="1:10" ht="9.75" customHeight="1">
      <c r="A622" s="28"/>
      <c r="B622" s="28"/>
      <c r="C622" s="114"/>
      <c r="D622" s="28"/>
      <c r="E622" s="98"/>
      <c r="F622" s="98"/>
      <c r="G622" s="100"/>
      <c r="H622" s="28"/>
      <c r="I622" s="107"/>
      <c r="J622" s="28"/>
    </row>
    <row r="623" spans="1:10" ht="9.75" customHeight="1">
      <c r="A623" s="28"/>
      <c r="B623" s="28" t="s">
        <v>135</v>
      </c>
      <c r="C623" s="193">
        <v>18</v>
      </c>
      <c r="D623" s="28"/>
      <c r="E623" s="98" t="s">
        <v>290</v>
      </c>
      <c r="F623" s="98"/>
      <c r="G623" s="209">
        <v>0</v>
      </c>
      <c r="H623" s="59" t="s">
        <v>300</v>
      </c>
      <c r="I623" s="107">
        <f>C623*G623</f>
        <v>0</v>
      </c>
      <c r="J623" s="31" t="s">
        <v>233</v>
      </c>
    </row>
    <row r="624" spans="1:10" ht="9.75" customHeight="1">
      <c r="A624" s="28"/>
      <c r="B624" s="28"/>
      <c r="C624" s="114"/>
      <c r="D624" s="28"/>
      <c r="E624" s="98"/>
      <c r="F624" s="98"/>
      <c r="G624" s="100"/>
      <c r="H624" s="28"/>
      <c r="I624" s="107"/>
      <c r="J624" s="28"/>
    </row>
    <row r="625" spans="1:10" ht="9.75" customHeight="1">
      <c r="A625" s="28" t="s">
        <v>576</v>
      </c>
      <c r="B625" s="28" t="s">
        <v>577</v>
      </c>
      <c r="C625" s="114"/>
      <c r="D625" s="28"/>
      <c r="E625" s="98"/>
      <c r="F625" s="98"/>
      <c r="G625" s="100"/>
      <c r="H625" s="28"/>
      <c r="I625" s="107"/>
      <c r="J625" s="28"/>
    </row>
    <row r="626" spans="1:10" ht="9.75" customHeight="1">
      <c r="A626" s="28"/>
      <c r="B626" s="28"/>
      <c r="C626" s="114"/>
      <c r="D626" s="28"/>
      <c r="E626" s="98"/>
      <c r="F626" s="98"/>
      <c r="G626" s="100"/>
      <c r="H626" s="28"/>
      <c r="I626" s="107"/>
      <c r="J626" s="28"/>
    </row>
    <row r="627" spans="1:10" ht="9.75" customHeight="1">
      <c r="A627" s="28"/>
      <c r="B627" s="28" t="s">
        <v>205</v>
      </c>
      <c r="C627" s="99">
        <v>124</v>
      </c>
      <c r="D627" s="28"/>
      <c r="E627" s="98" t="s">
        <v>290</v>
      </c>
      <c r="F627" s="98"/>
      <c r="G627" s="209">
        <v>0</v>
      </c>
      <c r="H627" s="81" t="s">
        <v>240</v>
      </c>
      <c r="I627" s="107">
        <f>C627*G627</f>
        <v>0</v>
      </c>
      <c r="J627" s="31" t="s">
        <v>233</v>
      </c>
    </row>
    <row r="628" spans="1:10" ht="9.75" customHeight="1">
      <c r="A628" s="28"/>
      <c r="B628" s="28"/>
      <c r="C628" s="114"/>
      <c r="D628" s="28"/>
      <c r="E628" s="98"/>
      <c r="F628" s="98"/>
      <c r="G628" s="100"/>
      <c r="H628" s="28"/>
      <c r="I628" s="107"/>
      <c r="J628" s="28"/>
    </row>
    <row r="629" spans="1:10" ht="9.75" customHeight="1">
      <c r="A629" s="28" t="s">
        <v>578</v>
      </c>
      <c r="B629" s="28" t="s">
        <v>579</v>
      </c>
      <c r="C629" s="114"/>
      <c r="D629" s="28"/>
      <c r="E629" s="98"/>
      <c r="F629" s="98"/>
      <c r="G629" s="100"/>
      <c r="H629" s="28"/>
      <c r="I629" s="107"/>
      <c r="J629" s="28"/>
    </row>
    <row r="630" spans="1:10" ht="9.75" customHeight="1">
      <c r="A630" s="28"/>
      <c r="B630" s="28"/>
      <c r="C630" s="114"/>
      <c r="D630" s="28"/>
      <c r="E630" s="98"/>
      <c r="F630" s="98"/>
      <c r="G630" s="100"/>
      <c r="H630" s="28"/>
      <c r="I630" s="107"/>
      <c r="J630" s="28"/>
    </row>
    <row r="631" spans="1:10" ht="9.75" customHeight="1">
      <c r="A631" s="28"/>
      <c r="B631" s="28" t="s">
        <v>205</v>
      </c>
      <c r="C631" s="100">
        <v>124</v>
      </c>
      <c r="D631" s="28"/>
      <c r="E631" s="98" t="s">
        <v>290</v>
      </c>
      <c r="F631" s="98"/>
      <c r="G631" s="209">
        <v>0</v>
      </c>
      <c r="H631" s="81" t="s">
        <v>240</v>
      </c>
      <c r="I631" s="107">
        <f>C631*G631</f>
        <v>0</v>
      </c>
      <c r="J631" s="31" t="s">
        <v>233</v>
      </c>
    </row>
    <row r="632" spans="1:10" ht="9.75" customHeight="1">
      <c r="A632" s="28"/>
      <c r="B632" s="28"/>
      <c r="C632" s="100"/>
      <c r="D632" s="28"/>
      <c r="E632" s="98"/>
      <c r="F632" s="98"/>
      <c r="G632" s="100"/>
      <c r="H632" s="28"/>
      <c r="I632" s="107"/>
      <c r="J632" s="31"/>
    </row>
    <row r="633" spans="1:10" ht="12" customHeight="1">
      <c r="A633" s="28" t="s">
        <v>580</v>
      </c>
      <c r="B633" s="399" t="s">
        <v>581</v>
      </c>
      <c r="C633" s="399"/>
      <c r="D633" s="399"/>
      <c r="E633" s="399"/>
      <c r="F633" s="98"/>
      <c r="G633" s="100"/>
      <c r="H633" s="28"/>
      <c r="I633" s="107"/>
      <c r="J633" s="31"/>
    </row>
    <row r="634" spans="1:10" ht="9.75" customHeight="1">
      <c r="A634" s="28"/>
      <c r="B634" s="399"/>
      <c r="C634" s="399"/>
      <c r="D634" s="399"/>
      <c r="E634" s="399"/>
      <c r="F634" s="98"/>
      <c r="G634" s="100"/>
      <c r="H634" s="28"/>
      <c r="I634" s="107"/>
      <c r="J634" s="31"/>
    </row>
    <row r="635" spans="1:10" ht="9.75" customHeight="1">
      <c r="A635" s="28"/>
      <c r="B635" s="399"/>
      <c r="C635" s="399"/>
      <c r="D635" s="399"/>
      <c r="E635" s="399"/>
      <c r="F635" s="98"/>
      <c r="G635" s="100"/>
      <c r="H635" s="28"/>
      <c r="I635" s="107"/>
      <c r="J635" s="31"/>
    </row>
    <row r="636" spans="1:10" ht="9.75" customHeight="1">
      <c r="A636" s="28"/>
      <c r="B636" s="194"/>
      <c r="C636" s="194"/>
      <c r="D636" s="194"/>
      <c r="E636" s="194"/>
      <c r="F636" s="98"/>
      <c r="G636" s="100"/>
      <c r="H636" s="28"/>
      <c r="I636" s="107"/>
      <c r="J636" s="31"/>
    </row>
    <row r="637" spans="1:10" ht="9.75" customHeight="1">
      <c r="A637" s="28"/>
      <c r="B637" s="28" t="s">
        <v>135</v>
      </c>
      <c r="C637" s="100">
        <v>18</v>
      </c>
      <c r="D637" s="28"/>
      <c r="E637" s="98" t="s">
        <v>290</v>
      </c>
      <c r="F637" s="98"/>
      <c r="G637" s="209">
        <v>0</v>
      </c>
      <c r="H637" s="59" t="s">
        <v>300</v>
      </c>
      <c r="I637" s="107">
        <f>C637*G637</f>
        <v>0</v>
      </c>
      <c r="J637" s="31" t="s">
        <v>233</v>
      </c>
    </row>
    <row r="638" spans="1:10" ht="9.75" customHeight="1">
      <c r="A638" s="28"/>
      <c r="B638" s="28"/>
      <c r="C638" s="114"/>
      <c r="D638" s="28"/>
      <c r="E638" s="98"/>
      <c r="F638" s="98"/>
      <c r="G638" s="100"/>
      <c r="H638" s="28"/>
      <c r="I638" s="107"/>
      <c r="J638" s="28"/>
    </row>
    <row r="639" spans="1:10" ht="9.75" customHeight="1">
      <c r="A639" s="28" t="s">
        <v>582</v>
      </c>
      <c r="B639" s="28" t="s">
        <v>583</v>
      </c>
      <c r="C639" s="114"/>
      <c r="D639" s="28"/>
      <c r="E639" s="98"/>
      <c r="F639" s="98"/>
      <c r="G639" s="100"/>
      <c r="H639" s="28"/>
      <c r="I639" s="107">
        <f>SUM(I560:I637)*0.1</f>
        <v>0</v>
      </c>
      <c r="J639" s="31" t="s">
        <v>233</v>
      </c>
    </row>
    <row r="640" spans="1:10" ht="9.75" customHeight="1">
      <c r="A640" s="28"/>
      <c r="B640" s="28"/>
      <c r="C640" s="114"/>
      <c r="D640" s="28"/>
      <c r="E640" s="98"/>
      <c r="F640" s="98"/>
      <c r="G640" s="100"/>
      <c r="H640" s="28"/>
      <c r="I640" s="107"/>
      <c r="J640" s="28"/>
    </row>
    <row r="641" spans="1:11" ht="9.75" customHeight="1">
      <c r="A641" s="28"/>
      <c r="B641" s="28"/>
      <c r="C641" s="114"/>
      <c r="D641" s="28"/>
      <c r="E641" s="98"/>
      <c r="F641" s="98"/>
      <c r="G641" s="100"/>
      <c r="H641" s="28"/>
      <c r="I641" s="107"/>
      <c r="J641" s="28"/>
    </row>
    <row r="642" spans="1:11" ht="9.75" customHeight="1">
      <c r="A642" s="28"/>
      <c r="B642" s="73" t="s">
        <v>584</v>
      </c>
      <c r="C642" s="190"/>
      <c r="D642" s="73"/>
      <c r="E642" s="191"/>
      <c r="F642" s="191"/>
      <c r="G642" s="195"/>
      <c r="H642" s="73"/>
      <c r="I642" s="132">
        <f>SUM(I560:I639)</f>
        <v>0</v>
      </c>
      <c r="J642" s="73" t="s">
        <v>233</v>
      </c>
    </row>
    <row r="643" spans="1:11" ht="9.75" customHeight="1">
      <c r="A643" s="28"/>
      <c r="B643" s="73"/>
      <c r="C643" s="190"/>
      <c r="D643" s="73"/>
      <c r="E643" s="191"/>
      <c r="F643" s="191"/>
      <c r="G643" s="195"/>
      <c r="H643" s="73"/>
      <c r="I643" s="132"/>
      <c r="J643" s="73"/>
    </row>
    <row r="644" spans="1:11" ht="9.75" customHeight="1">
      <c r="A644" s="28"/>
      <c r="B644" s="73"/>
      <c r="C644" s="190"/>
      <c r="D644" s="73"/>
      <c r="E644" s="191"/>
      <c r="F644" s="191"/>
      <c r="G644" s="195"/>
      <c r="H644" s="73"/>
      <c r="I644" s="132"/>
      <c r="J644" s="73"/>
      <c r="K644" s="224"/>
    </row>
    <row r="645" spans="1:11" ht="9.75" customHeight="1">
      <c r="A645" s="28"/>
      <c r="B645" s="28"/>
      <c r="C645" s="114"/>
      <c r="D645" s="28"/>
      <c r="E645" s="98"/>
      <c r="F645" s="98"/>
      <c r="G645" s="100"/>
      <c r="H645" s="28"/>
      <c r="I645" s="107"/>
      <c r="J645" s="28"/>
    </row>
    <row r="646" spans="1:11" ht="9.75" customHeight="1">
      <c r="A646" s="28" t="s">
        <v>585</v>
      </c>
      <c r="B646" s="28" t="s">
        <v>586</v>
      </c>
      <c r="C646" s="114"/>
      <c r="D646" s="28"/>
      <c r="E646" s="98"/>
      <c r="F646" s="98"/>
      <c r="G646" s="100"/>
      <c r="H646" s="28"/>
      <c r="I646" s="107"/>
      <c r="J646" s="28"/>
    </row>
    <row r="647" spans="1:11" ht="9.75" customHeight="1">
      <c r="A647" s="28"/>
      <c r="B647" s="28"/>
      <c r="C647" s="114"/>
      <c r="D647" s="28"/>
      <c r="E647" s="98"/>
      <c r="F647" s="98"/>
      <c r="G647" s="100"/>
      <c r="H647" s="28"/>
      <c r="I647" s="107"/>
      <c r="J647" s="28"/>
    </row>
    <row r="648" spans="1:11" ht="9.75" customHeight="1">
      <c r="A648" s="28" t="s">
        <v>587</v>
      </c>
      <c r="B648" s="58" t="s">
        <v>588</v>
      </c>
      <c r="C648" s="114"/>
      <c r="D648" s="28"/>
      <c r="E648" s="98"/>
      <c r="F648" s="98"/>
      <c r="G648" s="100"/>
      <c r="H648" s="28"/>
      <c r="I648" s="107"/>
      <c r="J648" s="28"/>
    </row>
    <row r="649" spans="1:11" ht="9.75" customHeight="1">
      <c r="A649" s="28"/>
      <c r="B649" s="58"/>
      <c r="C649" s="114"/>
      <c r="D649" s="28"/>
      <c r="E649" s="98"/>
      <c r="F649" s="98"/>
      <c r="G649" s="100"/>
      <c r="H649" s="28"/>
      <c r="I649" s="107"/>
      <c r="J649" s="28"/>
    </row>
    <row r="650" spans="1:11" ht="9.75" customHeight="1">
      <c r="A650" s="28"/>
      <c r="B650" s="58" t="s">
        <v>589</v>
      </c>
      <c r="C650" s="196">
        <v>178</v>
      </c>
      <c r="D650" s="28" t="s">
        <v>205</v>
      </c>
      <c r="E650" s="98" t="s">
        <v>290</v>
      </c>
      <c r="F650" s="98"/>
      <c r="G650" s="209">
        <v>0</v>
      </c>
      <c r="H650" s="81" t="s">
        <v>240</v>
      </c>
      <c r="I650" s="107">
        <f>C650*G650</f>
        <v>0</v>
      </c>
      <c r="J650" s="31" t="s">
        <v>233</v>
      </c>
    </row>
    <row r="651" spans="1:11" ht="9.75" customHeight="1">
      <c r="A651" s="28"/>
      <c r="B651" s="58" t="s">
        <v>590</v>
      </c>
      <c r="C651" s="196">
        <v>158</v>
      </c>
      <c r="D651" s="28" t="s">
        <v>205</v>
      </c>
      <c r="E651" s="98" t="s">
        <v>290</v>
      </c>
      <c r="F651" s="98"/>
      <c r="G651" s="209">
        <v>0</v>
      </c>
      <c r="H651" s="81" t="s">
        <v>240</v>
      </c>
      <c r="I651" s="107">
        <f>C651*G651</f>
        <v>0</v>
      </c>
      <c r="J651" s="31" t="s">
        <v>233</v>
      </c>
    </row>
    <row r="652" spans="1:11" ht="9.75" customHeight="1">
      <c r="A652" s="28"/>
      <c r="B652" s="28"/>
      <c r="C652" s="114"/>
      <c r="D652" s="28"/>
      <c r="E652" s="98"/>
      <c r="F652" s="98"/>
      <c r="G652" s="100"/>
      <c r="H652" s="28"/>
      <c r="I652" s="107"/>
      <c r="J652" s="28"/>
    </row>
    <row r="653" spans="1:11" ht="9.75" customHeight="1">
      <c r="A653" s="28" t="s">
        <v>591</v>
      </c>
      <c r="B653" s="390" t="s">
        <v>592</v>
      </c>
      <c r="C653" s="390"/>
      <c r="D653" s="390"/>
      <c r="E653" s="390"/>
      <c r="F653" s="390"/>
      <c r="G653" s="100"/>
      <c r="H653" s="28"/>
      <c r="I653" s="107"/>
      <c r="J653" s="28"/>
    </row>
    <row r="654" spans="1:11" ht="9.75" customHeight="1">
      <c r="A654" s="28"/>
      <c r="B654" s="390"/>
      <c r="C654" s="390"/>
      <c r="D654" s="390"/>
      <c r="E654" s="390"/>
      <c r="F654" s="390"/>
      <c r="G654" s="100"/>
      <c r="H654" s="28"/>
      <c r="I654" s="107"/>
      <c r="J654" s="28"/>
    </row>
    <row r="655" spans="1:11" ht="9.75" customHeight="1">
      <c r="A655" s="28"/>
      <c r="B655" s="390"/>
      <c r="C655" s="390"/>
      <c r="D655" s="390"/>
      <c r="E655" s="390"/>
      <c r="F655" s="390"/>
      <c r="G655" s="100"/>
      <c r="H655" s="28"/>
      <c r="I655" s="107"/>
      <c r="J655" s="28"/>
    </row>
    <row r="656" spans="1:11" ht="9.75" customHeight="1">
      <c r="A656" s="28"/>
      <c r="B656" s="28"/>
      <c r="C656" s="114"/>
      <c r="D656" s="28"/>
      <c r="E656" s="98"/>
      <c r="F656" s="98"/>
      <c r="G656" s="100"/>
      <c r="H656" s="28"/>
      <c r="I656" s="107"/>
      <c r="J656" s="28"/>
      <c r="K656" s="224"/>
    </row>
    <row r="657" spans="1:11" ht="9.75" customHeight="1">
      <c r="A657" s="28"/>
      <c r="B657" s="28" t="s">
        <v>593</v>
      </c>
      <c r="C657" s="114">
        <v>35</v>
      </c>
      <c r="D657" s="28" t="s">
        <v>135</v>
      </c>
      <c r="E657" s="98" t="s">
        <v>290</v>
      </c>
      <c r="F657" s="98"/>
      <c r="G657" s="209">
        <v>0</v>
      </c>
      <c r="H657" s="59" t="s">
        <v>300</v>
      </c>
      <c r="I657" s="107">
        <f>C657*G657</f>
        <v>0</v>
      </c>
      <c r="J657" s="31" t="s">
        <v>233</v>
      </c>
    </row>
    <row r="658" spans="1:11">
      <c r="A658" s="28"/>
      <c r="B658" s="28"/>
      <c r="C658" s="114"/>
      <c r="D658" s="28"/>
      <c r="E658" s="98"/>
      <c r="F658" s="98"/>
      <c r="G658" s="100"/>
      <c r="H658" s="28"/>
      <c r="I658" s="107"/>
      <c r="J658" s="28"/>
    </row>
    <row r="659" spans="1:11">
      <c r="A659" s="28" t="s">
        <v>594</v>
      </c>
      <c r="B659" s="28" t="s">
        <v>595</v>
      </c>
      <c r="C659" s="114"/>
      <c r="D659" s="28"/>
      <c r="E659" s="98"/>
      <c r="F659" s="98"/>
      <c r="G659" s="100"/>
      <c r="H659" s="28"/>
      <c r="I659" s="107"/>
      <c r="J659" s="28"/>
    </row>
    <row r="660" spans="1:11">
      <c r="A660" s="28"/>
      <c r="B660" s="28" t="s">
        <v>596</v>
      </c>
      <c r="C660" s="114"/>
      <c r="D660" s="28"/>
      <c r="E660" s="98"/>
      <c r="F660" s="98"/>
      <c r="G660" s="100"/>
      <c r="H660" s="28"/>
      <c r="I660" s="107"/>
      <c r="J660" s="28"/>
    </row>
    <row r="661" spans="1:11">
      <c r="A661" s="28"/>
      <c r="B661" s="28" t="s">
        <v>597</v>
      </c>
      <c r="C661" s="114"/>
      <c r="D661" s="28"/>
      <c r="E661" s="98"/>
      <c r="F661" s="98"/>
      <c r="G661" s="100"/>
      <c r="H661" s="28"/>
      <c r="I661" s="107"/>
      <c r="J661" s="28"/>
      <c r="K661" s="224"/>
    </row>
    <row r="662" spans="1:11">
      <c r="A662" s="28"/>
      <c r="B662" s="28"/>
      <c r="C662" s="114"/>
      <c r="D662" s="28"/>
      <c r="E662" s="98"/>
      <c r="F662" s="98"/>
      <c r="G662" s="100"/>
      <c r="H662" s="28"/>
      <c r="I662" s="107"/>
      <c r="J662" s="28"/>
    </row>
    <row r="663" spans="1:11">
      <c r="A663" s="28"/>
      <c r="B663" s="28" t="s">
        <v>135</v>
      </c>
      <c r="C663" s="114">
        <v>35</v>
      </c>
      <c r="D663" s="28"/>
      <c r="E663" s="98" t="s">
        <v>290</v>
      </c>
      <c r="F663" s="98"/>
      <c r="G663" s="209">
        <v>0</v>
      </c>
      <c r="H663" s="59" t="s">
        <v>300</v>
      </c>
      <c r="I663" s="107">
        <f>C663*G663</f>
        <v>0</v>
      </c>
      <c r="J663" s="31" t="s">
        <v>233</v>
      </c>
    </row>
    <row r="664" spans="1:11">
      <c r="A664" s="28"/>
      <c r="B664" s="28"/>
      <c r="C664" s="114"/>
      <c r="D664" s="28"/>
      <c r="E664" s="98"/>
      <c r="F664" s="98"/>
      <c r="G664" s="100"/>
      <c r="H664" s="28"/>
      <c r="I664" s="107"/>
      <c r="J664" s="28"/>
    </row>
    <row r="665" spans="1:11">
      <c r="A665" s="28" t="s">
        <v>598</v>
      </c>
      <c r="B665" s="28" t="s">
        <v>599</v>
      </c>
      <c r="C665" s="114"/>
      <c r="D665" s="28"/>
      <c r="E665" s="98"/>
      <c r="F665" s="98"/>
      <c r="G665" s="100"/>
      <c r="H665" s="28"/>
      <c r="I665" s="107"/>
      <c r="J665" s="28"/>
    </row>
    <row r="666" spans="1:11">
      <c r="A666" s="28"/>
      <c r="B666" s="28" t="s">
        <v>600</v>
      </c>
      <c r="C666" s="114"/>
      <c r="D666" s="28"/>
      <c r="E666" s="98"/>
      <c r="F666" s="98"/>
      <c r="G666" s="100"/>
      <c r="H666" s="28"/>
      <c r="I666" s="107"/>
      <c r="J666" s="28"/>
    </row>
    <row r="667" spans="1:11">
      <c r="A667" s="28"/>
      <c r="B667" s="28"/>
      <c r="C667" s="114"/>
      <c r="D667" s="28"/>
      <c r="E667" s="98"/>
      <c r="F667" s="98"/>
      <c r="G667" s="100"/>
      <c r="H667" s="28"/>
      <c r="I667" s="107"/>
      <c r="J667" s="28"/>
    </row>
    <row r="668" spans="1:11">
      <c r="A668" s="28"/>
      <c r="B668" s="28" t="s">
        <v>135</v>
      </c>
      <c r="C668" s="114">
        <v>35</v>
      </c>
      <c r="D668" s="28"/>
      <c r="E668" s="98" t="s">
        <v>290</v>
      </c>
      <c r="F668" s="98"/>
      <c r="G668" s="209">
        <v>0</v>
      </c>
      <c r="H668" s="59" t="s">
        <v>300</v>
      </c>
      <c r="I668" s="107">
        <f>C668*G668</f>
        <v>0</v>
      </c>
      <c r="J668" s="31" t="s">
        <v>233</v>
      </c>
    </row>
    <row r="669" spans="1:11">
      <c r="A669" s="28"/>
      <c r="B669" s="28"/>
      <c r="C669" s="114"/>
      <c r="D669" s="28"/>
      <c r="E669" s="98"/>
      <c r="F669" s="98"/>
      <c r="G669" s="100"/>
      <c r="H669" s="28"/>
      <c r="I669" s="107"/>
      <c r="J669" s="28"/>
    </row>
    <row r="670" spans="1:11">
      <c r="A670" s="28" t="s">
        <v>601</v>
      </c>
      <c r="B670" s="28" t="s">
        <v>470</v>
      </c>
      <c r="C670" s="114"/>
      <c r="D670" s="28"/>
      <c r="E670" s="98"/>
      <c r="F670" s="98"/>
      <c r="G670" s="107"/>
      <c r="H670" s="28"/>
      <c r="I670" s="107"/>
      <c r="J670" s="28"/>
    </row>
    <row r="671" spans="1:11">
      <c r="A671" s="28"/>
      <c r="B671" s="28"/>
      <c r="C671" s="114"/>
      <c r="D671" s="28"/>
      <c r="E671" s="98"/>
      <c r="F671" s="98"/>
      <c r="G671" s="100"/>
      <c r="H671" s="28"/>
      <c r="I671" s="107"/>
      <c r="J671" s="28"/>
    </row>
    <row r="672" spans="1:11">
      <c r="A672" s="28"/>
      <c r="B672" s="28" t="s">
        <v>382</v>
      </c>
      <c r="C672" s="114">
        <v>10</v>
      </c>
      <c r="D672" s="28" t="s">
        <v>320</v>
      </c>
      <c r="E672" s="98"/>
      <c r="F672" s="98"/>
      <c r="G672" s="100"/>
      <c r="H672" s="28"/>
      <c r="I672" s="107">
        <f>SUM(I650:I668)*0.1</f>
        <v>0</v>
      </c>
      <c r="J672" s="31" t="s">
        <v>233</v>
      </c>
    </row>
    <row r="673" spans="1:10">
      <c r="A673" s="28"/>
      <c r="B673" s="28"/>
      <c r="C673" s="114"/>
      <c r="D673" s="28"/>
      <c r="E673" s="98"/>
      <c r="F673" s="98"/>
      <c r="G673" s="100"/>
      <c r="H673" s="28"/>
      <c r="I673" s="107"/>
      <c r="J673" s="28"/>
    </row>
    <row r="674" spans="1:10">
      <c r="A674" s="28"/>
      <c r="B674" s="73" t="s">
        <v>602</v>
      </c>
      <c r="C674" s="114"/>
      <c r="D674" s="28"/>
      <c r="E674" s="98"/>
      <c r="F674" s="98"/>
      <c r="G674" s="100"/>
      <c r="H674" s="28"/>
      <c r="I674" s="132">
        <f>SUM(I650:I672)</f>
        <v>0</v>
      </c>
      <c r="J674" s="73" t="s">
        <v>233</v>
      </c>
    </row>
    <row r="675" spans="1:10">
      <c r="A675" s="28"/>
      <c r="B675" s="73"/>
      <c r="C675" s="114"/>
      <c r="D675" s="28"/>
      <c r="E675" s="98"/>
      <c r="F675" s="98"/>
      <c r="G675" s="100"/>
      <c r="H675" s="28"/>
      <c r="I675" s="132"/>
      <c r="J675" s="73"/>
    </row>
    <row r="676" spans="1:10">
      <c r="A676" s="28"/>
      <c r="B676" s="31"/>
      <c r="C676" s="179"/>
      <c r="D676" s="182"/>
      <c r="E676" s="120"/>
      <c r="F676" s="120"/>
      <c r="G676" s="121"/>
      <c r="H676" s="59"/>
      <c r="I676" s="107"/>
      <c r="J676" s="31"/>
    </row>
    <row r="677" spans="1:10">
      <c r="A677" s="28" t="s">
        <v>603</v>
      </c>
      <c r="B677" s="28" t="s">
        <v>604</v>
      </c>
      <c r="C677" s="114"/>
      <c r="D677" s="28"/>
      <c r="E677" s="98"/>
      <c r="F677" s="98"/>
      <c r="G677" s="100"/>
      <c r="H677" s="28"/>
      <c r="I677" s="107"/>
      <c r="J677" s="28"/>
    </row>
    <row r="678" spans="1:10">
      <c r="A678" s="28"/>
      <c r="B678" s="31"/>
      <c r="C678" s="179"/>
      <c r="D678" s="182"/>
      <c r="E678" s="120"/>
      <c r="F678" s="120"/>
      <c r="G678" s="121"/>
      <c r="H678" s="59"/>
      <c r="I678" s="107"/>
      <c r="J678" s="31"/>
    </row>
    <row r="679" spans="1:10">
      <c r="A679" s="28" t="s">
        <v>605</v>
      </c>
      <c r="B679" s="31" t="s">
        <v>606</v>
      </c>
      <c r="C679" s="31"/>
      <c r="D679" s="31"/>
      <c r="E679" s="31"/>
      <c r="F679" s="31"/>
      <c r="G679" s="31"/>
      <c r="H679" s="31"/>
      <c r="I679" s="197"/>
      <c r="J679" s="31"/>
    </row>
    <row r="680" spans="1:10">
      <c r="A680" s="28"/>
      <c r="B680" s="31" t="s">
        <v>607</v>
      </c>
      <c r="C680" s="31"/>
      <c r="D680" s="31"/>
      <c r="E680" s="31"/>
      <c r="F680" s="31"/>
      <c r="G680" s="31"/>
      <c r="H680" s="31"/>
      <c r="I680" s="197"/>
      <c r="J680" s="31"/>
    </row>
    <row r="681" spans="1:10">
      <c r="A681" s="28"/>
      <c r="B681" s="31" t="s">
        <v>608</v>
      </c>
      <c r="C681" s="31"/>
      <c r="D681" s="31"/>
      <c r="E681" s="31"/>
      <c r="F681" s="31"/>
      <c r="G681" s="31"/>
      <c r="H681" s="31"/>
      <c r="I681" s="197"/>
      <c r="J681" s="31"/>
    </row>
    <row r="682" spans="1:10">
      <c r="A682" s="28"/>
      <c r="B682" s="31" t="s">
        <v>609</v>
      </c>
      <c r="C682" s="31"/>
      <c r="D682" s="31"/>
      <c r="E682" s="31"/>
      <c r="F682" s="31"/>
      <c r="G682" s="31"/>
      <c r="H682" s="31"/>
      <c r="I682" s="197"/>
      <c r="J682" s="31"/>
    </row>
    <row r="683" spans="1:10">
      <c r="A683" s="28"/>
      <c r="B683" s="31"/>
      <c r="C683" s="31"/>
      <c r="D683" s="31"/>
      <c r="E683" s="31"/>
      <c r="F683" s="31"/>
      <c r="G683" s="31"/>
      <c r="H683" s="31"/>
      <c r="I683" s="197"/>
      <c r="J683" s="31"/>
    </row>
    <row r="684" spans="1:10">
      <c r="A684" s="28"/>
      <c r="B684" s="31" t="s">
        <v>610</v>
      </c>
      <c r="C684" s="31"/>
      <c r="D684" s="120">
        <v>35</v>
      </c>
      <c r="E684" s="120" t="s">
        <v>135</v>
      </c>
      <c r="F684" s="120" t="s">
        <v>290</v>
      </c>
      <c r="G684" s="238">
        <v>0</v>
      </c>
      <c r="H684" s="59" t="s">
        <v>300</v>
      </c>
      <c r="I684" s="107">
        <f t="shared" ref="I684:I689" si="1">+G684*D684</f>
        <v>0</v>
      </c>
      <c r="J684" s="31" t="s">
        <v>233</v>
      </c>
    </row>
    <row r="685" spans="1:10">
      <c r="A685" s="28"/>
      <c r="B685" s="31" t="s">
        <v>611</v>
      </c>
      <c r="C685" s="31"/>
      <c r="D685" s="120">
        <v>35</v>
      </c>
      <c r="E685" s="120" t="s">
        <v>135</v>
      </c>
      <c r="F685" s="120" t="s">
        <v>290</v>
      </c>
      <c r="G685" s="238">
        <v>0</v>
      </c>
      <c r="H685" s="59" t="s">
        <v>300</v>
      </c>
      <c r="I685" s="107">
        <f t="shared" si="1"/>
        <v>0</v>
      </c>
      <c r="J685" s="31" t="s">
        <v>233</v>
      </c>
    </row>
    <row r="686" spans="1:10">
      <c r="A686" s="28"/>
      <c r="B686" s="31" t="s">
        <v>612</v>
      </c>
      <c r="C686" s="31"/>
      <c r="D686" s="120">
        <v>35</v>
      </c>
      <c r="E686" s="120" t="s">
        <v>135</v>
      </c>
      <c r="F686" s="120" t="s">
        <v>290</v>
      </c>
      <c r="G686" s="238">
        <v>0</v>
      </c>
      <c r="H686" s="59" t="s">
        <v>300</v>
      </c>
      <c r="I686" s="107">
        <f t="shared" si="1"/>
        <v>0</v>
      </c>
      <c r="J686" s="31" t="s">
        <v>233</v>
      </c>
    </row>
    <row r="687" spans="1:10">
      <c r="A687" s="28"/>
      <c r="B687" s="31" t="s">
        <v>613</v>
      </c>
      <c r="C687" s="31"/>
      <c r="D687" s="120">
        <v>35</v>
      </c>
      <c r="E687" s="120" t="s">
        <v>135</v>
      </c>
      <c r="F687" s="120" t="s">
        <v>290</v>
      </c>
      <c r="G687" s="238">
        <v>0</v>
      </c>
      <c r="H687" s="59" t="s">
        <v>300</v>
      </c>
      <c r="I687" s="107">
        <f t="shared" si="1"/>
        <v>0</v>
      </c>
      <c r="J687" s="31" t="s">
        <v>233</v>
      </c>
    </row>
    <row r="688" spans="1:10">
      <c r="A688" s="28"/>
      <c r="B688" s="31" t="s">
        <v>614</v>
      </c>
      <c r="C688" s="179"/>
      <c r="D688" s="120">
        <v>35</v>
      </c>
      <c r="E688" s="120" t="s">
        <v>135</v>
      </c>
      <c r="F688" s="120" t="s">
        <v>290</v>
      </c>
      <c r="G688" s="238">
        <v>0</v>
      </c>
      <c r="H688" s="59" t="s">
        <v>300</v>
      </c>
      <c r="I688" s="107">
        <f t="shared" si="1"/>
        <v>0</v>
      </c>
      <c r="J688" s="31" t="s">
        <v>233</v>
      </c>
    </row>
    <row r="689" spans="1:10">
      <c r="A689" s="28"/>
      <c r="B689" s="31" t="s">
        <v>615</v>
      </c>
      <c r="C689" s="179"/>
      <c r="D689" s="120">
        <v>35</v>
      </c>
      <c r="E689" s="120" t="s">
        <v>135</v>
      </c>
      <c r="F689" s="120" t="s">
        <v>290</v>
      </c>
      <c r="G689" s="238">
        <v>0</v>
      </c>
      <c r="H689" s="59" t="s">
        <v>300</v>
      </c>
      <c r="I689" s="107">
        <f t="shared" si="1"/>
        <v>0</v>
      </c>
      <c r="J689" s="31" t="s">
        <v>233</v>
      </c>
    </row>
    <row r="690" spans="1:10">
      <c r="A690" s="28"/>
      <c r="B690" s="28"/>
      <c r="C690" s="114"/>
      <c r="D690" s="28"/>
      <c r="E690" s="98"/>
      <c r="F690" s="98"/>
      <c r="G690" s="100"/>
      <c r="H690" s="28"/>
      <c r="I690" s="107"/>
      <c r="J690" s="28"/>
    </row>
    <row r="691" spans="1:10">
      <c r="A691" s="28" t="s">
        <v>616</v>
      </c>
      <c r="B691" s="28" t="s">
        <v>617</v>
      </c>
      <c r="C691" s="193"/>
      <c r="D691" s="28"/>
      <c r="E691" s="98"/>
      <c r="F691" s="98"/>
      <c r="G691" s="100"/>
      <c r="H691" s="28"/>
      <c r="I691" s="107"/>
      <c r="J691" s="28"/>
    </row>
    <row r="692" spans="1:10">
      <c r="A692" s="28"/>
      <c r="B692" s="28" t="s">
        <v>618</v>
      </c>
      <c r="C692" s="114"/>
      <c r="D692" s="28"/>
      <c r="E692" s="98"/>
      <c r="F692" s="98"/>
      <c r="G692" s="100"/>
      <c r="H692" s="28"/>
      <c r="I692" s="107"/>
      <c r="J692" s="28"/>
    </row>
    <row r="693" spans="1:10">
      <c r="A693" s="28"/>
      <c r="B693" s="28"/>
      <c r="C693" s="114"/>
      <c r="D693" s="28"/>
      <c r="E693" s="98"/>
      <c r="F693" s="98"/>
      <c r="G693" s="100"/>
      <c r="H693" s="28"/>
      <c r="I693" s="107"/>
      <c r="J693" s="28"/>
    </row>
    <row r="694" spans="1:10">
      <c r="A694" s="28"/>
      <c r="B694" s="31" t="s">
        <v>619</v>
      </c>
      <c r="C694" s="114"/>
      <c r="D694" s="28">
        <v>18</v>
      </c>
      <c r="E694" s="98" t="s">
        <v>135</v>
      </c>
      <c r="F694" s="98" t="s">
        <v>290</v>
      </c>
      <c r="G694" s="238">
        <v>0</v>
      </c>
      <c r="H694" s="59" t="s">
        <v>300</v>
      </c>
      <c r="I694" s="107">
        <f t="shared" ref="I694:I699" si="2">D694*G694</f>
        <v>0</v>
      </c>
      <c r="J694" s="31" t="s">
        <v>233</v>
      </c>
    </row>
    <row r="695" spans="1:10">
      <c r="A695" s="28"/>
      <c r="B695" s="31" t="s">
        <v>620</v>
      </c>
      <c r="C695" s="114"/>
      <c r="D695" s="28">
        <v>18</v>
      </c>
      <c r="E695" s="98" t="s">
        <v>135</v>
      </c>
      <c r="F695" s="98" t="s">
        <v>290</v>
      </c>
      <c r="G695" s="238">
        <v>0</v>
      </c>
      <c r="H695" s="59" t="s">
        <v>300</v>
      </c>
      <c r="I695" s="107">
        <f t="shared" si="2"/>
        <v>0</v>
      </c>
      <c r="J695" s="31" t="s">
        <v>233</v>
      </c>
    </row>
    <row r="696" spans="1:10">
      <c r="A696" s="28"/>
      <c r="B696" s="31" t="s">
        <v>621</v>
      </c>
      <c r="C696" s="114"/>
      <c r="D696" s="28">
        <v>36</v>
      </c>
      <c r="E696" s="98" t="s">
        <v>135</v>
      </c>
      <c r="F696" s="98" t="s">
        <v>290</v>
      </c>
      <c r="G696" s="238">
        <v>0</v>
      </c>
      <c r="H696" s="59" t="s">
        <v>300</v>
      </c>
      <c r="I696" s="107">
        <f t="shared" si="2"/>
        <v>0</v>
      </c>
      <c r="J696" s="31" t="s">
        <v>233</v>
      </c>
    </row>
    <row r="697" spans="1:10">
      <c r="A697" s="28"/>
      <c r="B697" s="31" t="s">
        <v>622</v>
      </c>
      <c r="C697" s="114"/>
      <c r="D697" s="28">
        <v>36</v>
      </c>
      <c r="E697" s="98" t="s">
        <v>135</v>
      </c>
      <c r="F697" s="98" t="s">
        <v>290</v>
      </c>
      <c r="G697" s="238">
        <v>0</v>
      </c>
      <c r="H697" s="59" t="s">
        <v>300</v>
      </c>
      <c r="I697" s="107">
        <f t="shared" si="2"/>
        <v>0</v>
      </c>
      <c r="J697" s="31" t="s">
        <v>233</v>
      </c>
    </row>
    <row r="698" spans="1:10">
      <c r="A698" s="28"/>
      <c r="B698" s="31" t="s">
        <v>623</v>
      </c>
      <c r="C698" s="114"/>
      <c r="D698" s="28">
        <v>18</v>
      </c>
      <c r="E698" s="98" t="s">
        <v>135</v>
      </c>
      <c r="F698" s="98" t="s">
        <v>290</v>
      </c>
      <c r="G698" s="239">
        <v>0</v>
      </c>
      <c r="H698" s="59" t="s">
        <v>300</v>
      </c>
      <c r="I698" s="107">
        <f t="shared" si="2"/>
        <v>0</v>
      </c>
      <c r="J698" s="31" t="s">
        <v>233</v>
      </c>
    </row>
    <row r="699" spans="1:10">
      <c r="A699" s="28"/>
      <c r="B699" s="31" t="s">
        <v>624</v>
      </c>
      <c r="C699" s="114"/>
      <c r="D699" s="28">
        <v>18</v>
      </c>
      <c r="E699" s="98" t="s">
        <v>135</v>
      </c>
      <c r="F699" s="98" t="s">
        <v>290</v>
      </c>
      <c r="G699" s="239">
        <v>0</v>
      </c>
      <c r="H699" s="59" t="s">
        <v>300</v>
      </c>
      <c r="I699" s="107">
        <f t="shared" si="2"/>
        <v>0</v>
      </c>
      <c r="J699" s="31" t="s">
        <v>233</v>
      </c>
    </row>
    <row r="700" spans="1:10">
      <c r="A700" s="28"/>
      <c r="B700" s="28"/>
      <c r="C700" s="114"/>
      <c r="D700" s="28"/>
      <c r="E700" s="28"/>
      <c r="F700" s="98"/>
      <c r="G700" s="100"/>
      <c r="H700" s="28"/>
      <c r="I700" s="107"/>
      <c r="J700" s="28"/>
    </row>
    <row r="701" spans="1:10">
      <c r="A701" s="28" t="s">
        <v>625</v>
      </c>
      <c r="B701" s="28" t="s">
        <v>626</v>
      </c>
      <c r="C701" s="114"/>
      <c r="D701" s="28"/>
      <c r="E701" s="28"/>
      <c r="F701" s="98"/>
      <c r="G701" s="100"/>
      <c r="H701" s="28"/>
      <c r="I701" s="107"/>
      <c r="J701" s="28"/>
    </row>
    <row r="702" spans="1:10">
      <c r="A702" s="28"/>
      <c r="B702" s="28" t="s">
        <v>627</v>
      </c>
      <c r="C702" s="114"/>
      <c r="D702" s="28"/>
      <c r="E702" s="28"/>
      <c r="F702" s="98"/>
      <c r="G702" s="100"/>
      <c r="H702" s="28"/>
      <c r="I702" s="107">
        <f>SUM(I684:I699)*0.1</f>
        <v>0</v>
      </c>
      <c r="J702" s="31" t="s">
        <v>233</v>
      </c>
    </row>
    <row r="703" spans="1:10">
      <c r="A703" s="28"/>
      <c r="B703" s="28"/>
      <c r="C703" s="114"/>
      <c r="D703" s="28"/>
      <c r="E703" s="28"/>
      <c r="F703" s="98"/>
      <c r="G703" s="100"/>
      <c r="H703" s="28"/>
      <c r="I703" s="107"/>
      <c r="J703" s="28"/>
    </row>
    <row r="704" spans="1:10">
      <c r="A704" s="28" t="s">
        <v>628</v>
      </c>
      <c r="B704" s="28" t="s">
        <v>531</v>
      </c>
      <c r="C704" s="114"/>
      <c r="D704" s="28"/>
      <c r="E704" s="28"/>
      <c r="F704" s="98"/>
      <c r="G704" s="100"/>
      <c r="H704" s="28"/>
      <c r="I704" s="107"/>
      <c r="J704" s="28"/>
    </row>
    <row r="705" spans="1:10">
      <c r="A705" s="28"/>
      <c r="B705" s="28" t="s">
        <v>629</v>
      </c>
      <c r="C705" s="114"/>
      <c r="D705" s="28"/>
      <c r="E705" s="28"/>
      <c r="F705" s="98"/>
      <c r="G705" s="100"/>
      <c r="H705" s="28"/>
      <c r="I705" s="107">
        <f>+I702</f>
        <v>0</v>
      </c>
      <c r="J705" s="31" t="s">
        <v>233</v>
      </c>
    </row>
    <row r="706" spans="1:10">
      <c r="A706" s="28"/>
      <c r="B706" s="28"/>
      <c r="C706" s="114"/>
      <c r="D706" s="28"/>
      <c r="E706" s="28"/>
      <c r="F706" s="98"/>
      <c r="G706" s="100"/>
      <c r="H706" s="28"/>
      <c r="I706" s="107"/>
      <c r="J706" s="28"/>
    </row>
    <row r="707" spans="1:10">
      <c r="A707" s="28"/>
      <c r="B707" s="28" t="s">
        <v>536</v>
      </c>
      <c r="C707" s="114"/>
      <c r="D707" s="28"/>
      <c r="E707" s="28"/>
      <c r="F707" s="98"/>
      <c r="G707" s="100"/>
      <c r="H707" s="28"/>
      <c r="I707" s="132">
        <f>SUM(I684:I705)</f>
        <v>0</v>
      </c>
      <c r="J707" s="73" t="s">
        <v>233</v>
      </c>
    </row>
    <row r="708" spans="1:10">
      <c r="A708" s="28"/>
      <c r="B708" s="28"/>
      <c r="C708" s="114"/>
      <c r="D708" s="28"/>
      <c r="E708" s="98"/>
      <c r="F708" s="98"/>
      <c r="G708" s="100"/>
      <c r="H708" s="28"/>
      <c r="I708" s="107"/>
      <c r="J708" s="28"/>
    </row>
    <row r="709" spans="1:10">
      <c r="A709" s="28"/>
      <c r="B709" s="198" t="s">
        <v>630</v>
      </c>
      <c r="C709" s="199"/>
      <c r="D709" s="200"/>
      <c r="E709" s="200"/>
      <c r="F709" s="201"/>
      <c r="G709" s="202"/>
      <c r="H709" s="200"/>
      <c r="I709" s="203">
        <f>+I642+I674+I707</f>
        <v>0</v>
      </c>
      <c r="J709" s="204" t="s">
        <v>233</v>
      </c>
    </row>
    <row r="710" spans="1:10" ht="9.75" customHeight="1">
      <c r="A710" s="28"/>
      <c r="B710" s="28"/>
      <c r="C710" s="114"/>
      <c r="D710" s="28"/>
      <c r="E710" s="98"/>
      <c r="F710" s="98"/>
      <c r="G710" s="100"/>
      <c r="H710" s="28"/>
      <c r="I710" s="107"/>
      <c r="J710" s="28"/>
    </row>
    <row r="711" spans="1:10">
      <c r="I711" s="25"/>
    </row>
  </sheetData>
  <mergeCells count="45">
    <mergeCell ref="B619:F621"/>
    <mergeCell ref="B633:E635"/>
    <mergeCell ref="B653:F655"/>
    <mergeCell ref="B567:E570"/>
    <mergeCell ref="B574:G574"/>
    <mergeCell ref="B581:D581"/>
    <mergeCell ref="B584:D584"/>
    <mergeCell ref="B598:E600"/>
    <mergeCell ref="B606:G609"/>
    <mergeCell ref="B548:F553"/>
    <mergeCell ref="B251:E253"/>
    <mergeCell ref="B259:E261"/>
    <mergeCell ref="B274:F276"/>
    <mergeCell ref="B280:G283"/>
    <mergeCell ref="B293:G295"/>
    <mergeCell ref="B299:E304"/>
    <mergeCell ref="B308:G312"/>
    <mergeCell ref="B333:G333"/>
    <mergeCell ref="B337:G337"/>
    <mergeCell ref="B423:F426"/>
    <mergeCell ref="B434:F436"/>
    <mergeCell ref="B243:F246"/>
    <mergeCell ref="B150:G152"/>
    <mergeCell ref="B155:G157"/>
    <mergeCell ref="B160:G165"/>
    <mergeCell ref="B168:G171"/>
    <mergeCell ref="B174:E174"/>
    <mergeCell ref="B177:D177"/>
    <mergeCell ref="B181:F183"/>
    <mergeCell ref="B200:F204"/>
    <mergeCell ref="B220:E223"/>
    <mergeCell ref="B226:E232"/>
    <mergeCell ref="B236:E239"/>
    <mergeCell ref="B146:G146"/>
    <mergeCell ref="C9:I9"/>
    <mergeCell ref="C10:I10"/>
    <mergeCell ref="F23:H23"/>
    <mergeCell ref="B93:G96"/>
    <mergeCell ref="B99:G101"/>
    <mergeCell ref="B104:G107"/>
    <mergeCell ref="B110:G112"/>
    <mergeCell ref="B129:G131"/>
    <mergeCell ref="B134:G137"/>
    <mergeCell ref="B140:D140"/>
    <mergeCell ref="B143:D143"/>
  </mergeCells>
  <pageMargins left="0.70866141732283472" right="0.31496062992125984" top="0.55118110236220474" bottom="0.39370078740157483" header="0.15748031496062992" footer="0.15748031496062992"/>
  <pageSetup paperSize="9" scale="76" orientation="portrait" r:id="rId1"/>
  <headerFooter>
    <oddHeader>&amp;L&amp;8OBNOVA VODOVODA V VZAJEMNI CESTI&amp;C&amp;G&amp;R&amp;8št. projekta: 462/16-PZI
št. načrta: 462/D-16-PZI</oddHeader>
    <oddFooter>&amp;L&amp;4KOMUNALA PROJEKT d.o.o.
Prušnikova 95, 1210 Ljubljana-Šentvid&amp;R&amp;4&amp;F</oddFooter>
  </headerFooter>
  <rowBreaks count="8" manualBreakCount="8">
    <brk id="87" max="9" man="1"/>
    <brk id="186" max="9" man="1"/>
    <brk id="292" max="9" man="1"/>
    <brk id="341" max="9" man="1"/>
    <brk id="420" max="9" man="1"/>
    <brk id="453" max="9" man="1"/>
    <brk id="544" max="9" man="1"/>
    <brk id="643" max="9" man="1"/>
  </rowBreaks>
  <colBreaks count="1" manualBreakCount="1">
    <brk id="10"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212"/>
  <sheetViews>
    <sheetView view="pageBreakPreview" topLeftCell="A7" zoomScaleNormal="100" zoomScaleSheetLayoutView="100" workbookViewId="0">
      <selection activeCell="P31" sqref="P31"/>
    </sheetView>
  </sheetViews>
  <sheetFormatPr defaultColWidth="9.140625" defaultRowHeight="12.75"/>
  <cols>
    <col min="1" max="1" width="6" style="242" customWidth="1"/>
    <col min="2" max="2" width="42.42578125" style="298" customWidth="1"/>
    <col min="3" max="3" width="4.85546875" style="244" customWidth="1"/>
    <col min="4" max="5" width="8.140625" style="245" bestFit="1" customWidth="1"/>
    <col min="6" max="6" width="4.7109375" style="246" hidden="1" customWidth="1"/>
    <col min="7" max="7" width="12.7109375" style="245" customWidth="1"/>
    <col min="8" max="8" width="4.7109375" style="244" customWidth="1"/>
    <col min="9" max="16384" width="9.140625" style="247"/>
  </cols>
  <sheetData>
    <row r="1" spans="1:8">
      <c r="B1" s="243"/>
    </row>
    <row r="2" spans="1:8">
      <c r="B2" s="243"/>
    </row>
    <row r="3" spans="1:8" s="253" customFormat="1" ht="15">
      <c r="A3" s="248"/>
      <c r="B3" s="249" t="s">
        <v>154</v>
      </c>
      <c r="C3" s="250"/>
      <c r="D3" s="251"/>
      <c r="E3" s="251"/>
      <c r="F3" s="252"/>
      <c r="G3" s="251"/>
      <c r="H3" s="250"/>
    </row>
    <row r="4" spans="1:8">
      <c r="B4" s="243"/>
    </row>
    <row r="5" spans="1:8">
      <c r="B5" s="243"/>
    </row>
    <row r="6" spans="1:8">
      <c r="B6" s="243"/>
    </row>
    <row r="7" spans="1:8">
      <c r="B7" s="243"/>
    </row>
    <row r="8" spans="1:8">
      <c r="A8" s="242" t="s">
        <v>30</v>
      </c>
      <c r="B8" s="243" t="s">
        <v>36</v>
      </c>
    </row>
    <row r="9" spans="1:8">
      <c r="B9" s="243"/>
      <c r="G9" s="245">
        <f>G68</f>
        <v>0</v>
      </c>
      <c r="H9" s="246" t="s">
        <v>24</v>
      </c>
    </row>
    <row r="10" spans="1:8">
      <c r="B10" s="243"/>
      <c r="H10" s="246"/>
    </row>
    <row r="11" spans="1:8">
      <c r="A11" s="242" t="s">
        <v>31</v>
      </c>
      <c r="B11" s="243" t="s">
        <v>121</v>
      </c>
      <c r="H11" s="246"/>
    </row>
    <row r="12" spans="1:8">
      <c r="B12" s="243"/>
      <c r="G12" s="245">
        <f>G106</f>
        <v>0</v>
      </c>
      <c r="H12" s="246" t="s">
        <v>24</v>
      </c>
    </row>
    <row r="13" spans="1:8">
      <c r="B13" s="243"/>
      <c r="H13" s="246"/>
    </row>
    <row r="14" spans="1:8">
      <c r="A14" s="242" t="s">
        <v>32</v>
      </c>
      <c r="B14" s="243" t="s">
        <v>120</v>
      </c>
      <c r="H14" s="246"/>
    </row>
    <row r="15" spans="1:8">
      <c r="B15" s="243"/>
      <c r="G15" s="245">
        <f>G120</f>
        <v>0</v>
      </c>
      <c r="H15" s="246" t="s">
        <v>24</v>
      </c>
    </row>
    <row r="16" spans="1:8">
      <c r="B16" s="243"/>
      <c r="H16" s="246"/>
    </row>
    <row r="17" spans="1:8">
      <c r="A17" s="242" t="s">
        <v>33</v>
      </c>
      <c r="B17" s="243" t="s">
        <v>119</v>
      </c>
      <c r="H17" s="246"/>
    </row>
    <row r="18" spans="1:8">
      <c r="B18" s="243"/>
      <c r="G18" s="245">
        <f>G145</f>
        <v>0</v>
      </c>
      <c r="H18" s="246" t="s">
        <v>24</v>
      </c>
    </row>
    <row r="19" spans="1:8">
      <c r="B19" s="243"/>
      <c r="H19" s="246"/>
    </row>
    <row r="20" spans="1:8">
      <c r="A20" s="242" t="s">
        <v>34</v>
      </c>
      <c r="B20" s="243" t="s">
        <v>118</v>
      </c>
      <c r="H20" s="246"/>
    </row>
    <row r="21" spans="1:8">
      <c r="B21" s="254"/>
      <c r="G21" s="245">
        <f>G162</f>
        <v>0</v>
      </c>
      <c r="H21" s="246" t="s">
        <v>24</v>
      </c>
    </row>
    <row r="22" spans="1:8">
      <c r="B22" s="243"/>
      <c r="G22" s="247"/>
      <c r="H22" s="247"/>
    </row>
    <row r="23" spans="1:8">
      <c r="A23" s="242" t="s">
        <v>35</v>
      </c>
      <c r="B23" s="243" t="s">
        <v>37</v>
      </c>
      <c r="H23" s="246"/>
    </row>
    <row r="24" spans="1:8">
      <c r="B24" s="243" t="s">
        <v>38</v>
      </c>
      <c r="G24" s="245">
        <f>G181</f>
        <v>0</v>
      </c>
      <c r="H24" s="246" t="s">
        <v>24</v>
      </c>
    </row>
    <row r="25" spans="1:8">
      <c r="B25" s="243"/>
      <c r="G25" s="247"/>
      <c r="H25" s="247"/>
    </row>
    <row r="26" spans="1:8">
      <c r="B26" s="243"/>
      <c r="H26" s="246"/>
    </row>
    <row r="27" spans="1:8" s="261" customFormat="1" ht="13.5" thickBot="1">
      <c r="A27" s="255"/>
      <c r="B27" s="256"/>
      <c r="C27" s="257" t="s">
        <v>201</v>
      </c>
      <c r="D27" s="258"/>
      <c r="E27" s="258"/>
      <c r="F27" s="259"/>
      <c r="G27" s="258">
        <f>SUM(G9:G26)</f>
        <v>0</v>
      </c>
      <c r="H27" s="260" t="s">
        <v>24</v>
      </c>
    </row>
    <row r="28" spans="1:8" ht="13.5" thickTop="1">
      <c r="B28" s="243"/>
    </row>
    <row r="29" spans="1:8">
      <c r="B29" s="262" t="s">
        <v>200</v>
      </c>
      <c r="G29" s="245">
        <f>G27*0.1</f>
        <v>0</v>
      </c>
      <c r="H29" s="246" t="s">
        <v>24</v>
      </c>
    </row>
    <row r="30" spans="1:8">
      <c r="B30" s="262"/>
    </row>
    <row r="31" spans="1:8" ht="13.5" thickBot="1">
      <c r="A31" s="255"/>
      <c r="B31" s="256"/>
      <c r="C31" s="257" t="s">
        <v>88</v>
      </c>
      <c r="D31" s="258"/>
      <c r="E31" s="258"/>
      <c r="F31" s="259"/>
      <c r="G31" s="258">
        <f>+G27+G29</f>
        <v>0</v>
      </c>
      <c r="H31" s="260" t="s">
        <v>24</v>
      </c>
    </row>
    <row r="32" spans="1:8" ht="13.5" thickTop="1">
      <c r="B32" s="262"/>
    </row>
    <row r="33" spans="1:8">
      <c r="B33" s="243"/>
    </row>
    <row r="34" spans="1:8">
      <c r="B34" s="243"/>
    </row>
    <row r="35" spans="1:8">
      <c r="A35" s="263" t="s">
        <v>137</v>
      </c>
      <c r="B35" s="264" t="s">
        <v>138</v>
      </c>
      <c r="C35" s="265" t="s">
        <v>139</v>
      </c>
      <c r="D35" s="266" t="s">
        <v>140</v>
      </c>
      <c r="E35" s="267" t="s">
        <v>141</v>
      </c>
      <c r="F35" s="268"/>
      <c r="G35" s="267" t="s">
        <v>142</v>
      </c>
      <c r="H35" s="269"/>
    </row>
    <row r="36" spans="1:8">
      <c r="B36" s="243" t="s">
        <v>89</v>
      </c>
    </row>
    <row r="37" spans="1:8" ht="15">
      <c r="A37" s="249" t="s">
        <v>30</v>
      </c>
      <c r="B37" s="249" t="s">
        <v>36</v>
      </c>
    </row>
    <row r="38" spans="1:8">
      <c r="B38" s="243"/>
    </row>
    <row r="39" spans="1:8">
      <c r="B39" s="243"/>
    </row>
    <row r="40" spans="1:8" ht="27" customHeight="1">
      <c r="A40" s="242" t="s">
        <v>99</v>
      </c>
      <c r="B40" s="262" t="s">
        <v>21</v>
      </c>
      <c r="C40" s="244" t="s">
        <v>90</v>
      </c>
      <c r="D40" s="245">
        <v>258</v>
      </c>
      <c r="E40" s="312">
        <v>0</v>
      </c>
      <c r="F40" s="246" t="str">
        <f>IF(D40&gt;0,"EUR","")</f>
        <v>EUR</v>
      </c>
      <c r="G40" s="245">
        <f>D40*E40</f>
        <v>0</v>
      </c>
      <c r="H40" s="270" t="str">
        <f>IF(G40&gt;0,"EUR","")</f>
        <v/>
      </c>
    </row>
    <row r="41" spans="1:8">
      <c r="B41" s="262"/>
      <c r="F41" s="246" t="str">
        <f t="shared" ref="F41:F118" si="0">IF(D41&gt;0,"EUR","")</f>
        <v/>
      </c>
      <c r="H41" s="270" t="str">
        <f t="shared" ref="H41:H118" si="1">IF(G41&gt;0,"EUR","")</f>
        <v/>
      </c>
    </row>
    <row r="42" spans="1:8" ht="41.25" customHeight="1">
      <c r="A42" s="242" t="s">
        <v>100</v>
      </c>
      <c r="B42" s="262" t="s">
        <v>94</v>
      </c>
      <c r="C42" s="244" t="s">
        <v>91</v>
      </c>
      <c r="D42" s="271">
        <v>11</v>
      </c>
      <c r="E42" s="312">
        <v>0</v>
      </c>
      <c r="F42" s="246" t="str">
        <f t="shared" si="0"/>
        <v>EUR</v>
      </c>
      <c r="G42" s="245">
        <f>D42*E42</f>
        <v>0</v>
      </c>
      <c r="H42" s="270" t="str">
        <f t="shared" si="1"/>
        <v/>
      </c>
    </row>
    <row r="43" spans="1:8">
      <c r="B43" s="262"/>
      <c r="D43" s="271"/>
      <c r="F43" s="246" t="str">
        <f t="shared" si="0"/>
        <v/>
      </c>
      <c r="H43" s="270" t="str">
        <f t="shared" si="1"/>
        <v/>
      </c>
    </row>
    <row r="44" spans="1:8" ht="51">
      <c r="A44" s="242" t="s">
        <v>114</v>
      </c>
      <c r="B44" s="262" t="s">
        <v>198</v>
      </c>
      <c r="C44" s="272" t="s">
        <v>199</v>
      </c>
      <c r="D44" s="273">
        <v>1</v>
      </c>
      <c r="E44" s="313">
        <v>0</v>
      </c>
      <c r="F44" s="246" t="str">
        <f t="shared" si="0"/>
        <v>EUR</v>
      </c>
      <c r="G44" s="245">
        <f>D44*E44</f>
        <v>0</v>
      </c>
      <c r="H44" s="270" t="str">
        <f t="shared" si="1"/>
        <v/>
      </c>
    </row>
    <row r="45" spans="1:8">
      <c r="B45" s="262"/>
      <c r="C45" s="254"/>
      <c r="D45" s="274"/>
      <c r="E45" s="275"/>
      <c r="F45" s="246" t="str">
        <f t="shared" si="0"/>
        <v/>
      </c>
      <c r="H45" s="270" t="str">
        <f t="shared" si="1"/>
        <v/>
      </c>
    </row>
    <row r="46" spans="1:8" ht="56.25" customHeight="1">
      <c r="A46" s="242" t="s">
        <v>126</v>
      </c>
      <c r="B46" s="276" t="s">
        <v>29</v>
      </c>
      <c r="C46" s="272" t="s">
        <v>199</v>
      </c>
      <c r="D46" s="273">
        <v>1</v>
      </c>
      <c r="E46" s="313">
        <v>0</v>
      </c>
      <c r="F46" s="246" t="str">
        <f t="shared" si="0"/>
        <v>EUR</v>
      </c>
      <c r="G46" s="245">
        <f>D46*E46</f>
        <v>0</v>
      </c>
      <c r="H46" s="270" t="str">
        <f t="shared" si="1"/>
        <v/>
      </c>
    </row>
    <row r="47" spans="1:8">
      <c r="B47" s="262"/>
      <c r="C47" s="254"/>
      <c r="D47" s="271"/>
      <c r="F47" s="246" t="str">
        <f t="shared" si="0"/>
        <v/>
      </c>
      <c r="H47" s="270" t="str">
        <f t="shared" si="1"/>
        <v/>
      </c>
    </row>
    <row r="48" spans="1:8" ht="63.75">
      <c r="A48" s="242" t="s">
        <v>129</v>
      </c>
      <c r="B48" s="276" t="s">
        <v>197</v>
      </c>
      <c r="C48" s="272" t="s">
        <v>199</v>
      </c>
      <c r="D48" s="273">
        <v>1</v>
      </c>
      <c r="E48" s="313">
        <v>0</v>
      </c>
      <c r="F48" s="246" t="str">
        <f>IF(D48&gt;0,"EUR","")</f>
        <v>EUR</v>
      </c>
      <c r="G48" s="245">
        <f>D48*E48</f>
        <v>0</v>
      </c>
      <c r="H48" s="270" t="str">
        <f>IF(G48&gt;0,"EUR","")</f>
        <v/>
      </c>
    </row>
    <row r="49" spans="1:8" ht="12.75" customHeight="1">
      <c r="B49" s="262"/>
      <c r="C49" s="247"/>
      <c r="D49" s="247"/>
      <c r="E49" s="247"/>
      <c r="F49" s="247"/>
      <c r="G49" s="247"/>
      <c r="H49" s="247"/>
    </row>
    <row r="50" spans="1:8" ht="25.5">
      <c r="A50" s="242" t="s">
        <v>130</v>
      </c>
      <c r="B50" s="262" t="s">
        <v>220</v>
      </c>
      <c r="C50" s="272" t="s">
        <v>199</v>
      </c>
      <c r="D50" s="273">
        <v>1</v>
      </c>
      <c r="E50" s="313">
        <v>0</v>
      </c>
      <c r="F50" s="246" t="str">
        <f t="shared" ref="F50" si="2">IF(D50&gt;0,"EUR","")</f>
        <v>EUR</v>
      </c>
      <c r="G50" s="245">
        <f>D50*E50</f>
        <v>0</v>
      </c>
      <c r="H50" s="270" t="str">
        <f t="shared" ref="H50" si="3">IF(G50&gt;0,"EUR","")</f>
        <v/>
      </c>
    </row>
    <row r="51" spans="1:8">
      <c r="B51" s="262"/>
      <c r="C51" s="277"/>
      <c r="D51" s="278"/>
      <c r="E51" s="278"/>
      <c r="F51" s="246" t="str">
        <f t="shared" si="0"/>
        <v/>
      </c>
      <c r="H51" s="270" t="str">
        <f t="shared" si="1"/>
        <v/>
      </c>
    </row>
    <row r="52" spans="1:8" ht="102">
      <c r="A52" s="242" t="s">
        <v>131</v>
      </c>
      <c r="B52" s="279" t="s">
        <v>221</v>
      </c>
      <c r="C52" s="244" t="s">
        <v>135</v>
      </c>
      <c r="D52" s="245">
        <v>1</v>
      </c>
      <c r="E52" s="312">
        <v>0</v>
      </c>
      <c r="F52" s="246" t="str">
        <f t="shared" si="0"/>
        <v>EUR</v>
      </c>
      <c r="G52" s="245">
        <f>SUM(D52*E52)</f>
        <v>0</v>
      </c>
      <c r="H52" s="270" t="str">
        <f t="shared" si="1"/>
        <v/>
      </c>
    </row>
    <row r="53" spans="1:8">
      <c r="B53" s="262"/>
      <c r="F53" s="246" t="str">
        <f t="shared" si="0"/>
        <v/>
      </c>
      <c r="H53" s="270" t="str">
        <f t="shared" si="1"/>
        <v/>
      </c>
    </row>
    <row r="54" spans="1:8" ht="64.5" customHeight="1">
      <c r="A54" s="242" t="s">
        <v>19</v>
      </c>
      <c r="B54" s="280" t="s">
        <v>222</v>
      </c>
      <c r="C54" s="244" t="s">
        <v>135</v>
      </c>
      <c r="D54" s="245">
        <v>3</v>
      </c>
      <c r="E54" s="312">
        <v>0</v>
      </c>
      <c r="F54" s="246" t="str">
        <f t="shared" si="0"/>
        <v>EUR</v>
      </c>
      <c r="G54" s="245">
        <f>SUM(D54*E54)</f>
        <v>0</v>
      </c>
      <c r="H54" s="270" t="str">
        <f t="shared" si="1"/>
        <v/>
      </c>
    </row>
    <row r="55" spans="1:8">
      <c r="B55" s="262"/>
      <c r="F55" s="246" t="str">
        <f t="shared" si="0"/>
        <v/>
      </c>
      <c r="H55" s="270" t="str">
        <f t="shared" si="1"/>
        <v/>
      </c>
    </row>
    <row r="56" spans="1:8" ht="38.25">
      <c r="A56" s="242" t="s">
        <v>5</v>
      </c>
      <c r="B56" s="281" t="s">
        <v>219</v>
      </c>
      <c r="C56" s="244" t="s">
        <v>135</v>
      </c>
      <c r="D56" s="245">
        <v>3</v>
      </c>
      <c r="E56" s="312">
        <v>0</v>
      </c>
      <c r="F56" s="282"/>
      <c r="G56" s="245">
        <f t="shared" ref="G56" si="4">SUM(D56*E56)</f>
        <v>0</v>
      </c>
      <c r="H56" s="270" t="s">
        <v>24</v>
      </c>
    </row>
    <row r="57" spans="1:8">
      <c r="B57" s="262"/>
      <c r="H57" s="270"/>
    </row>
    <row r="58" spans="1:8" ht="29.25" customHeight="1">
      <c r="A58" s="242" t="s">
        <v>7</v>
      </c>
      <c r="B58" s="262" t="s">
        <v>0</v>
      </c>
      <c r="C58" s="244" t="s">
        <v>135</v>
      </c>
      <c r="D58" s="245">
        <v>1</v>
      </c>
      <c r="E58" s="312">
        <v>0</v>
      </c>
      <c r="F58" s="246" t="str">
        <f t="shared" si="0"/>
        <v>EUR</v>
      </c>
      <c r="G58" s="245">
        <f t="shared" ref="G58" si="5">SUM(D58*E58)</f>
        <v>0</v>
      </c>
      <c r="H58" s="270" t="str">
        <f t="shared" si="1"/>
        <v/>
      </c>
    </row>
    <row r="59" spans="1:8">
      <c r="B59" s="262"/>
      <c r="C59" s="254"/>
      <c r="D59" s="275"/>
      <c r="E59" s="275"/>
      <c r="F59" s="246" t="str">
        <f t="shared" si="0"/>
        <v/>
      </c>
      <c r="H59" s="270" t="str">
        <f t="shared" si="1"/>
        <v/>
      </c>
    </row>
    <row r="60" spans="1:8" ht="28.5" customHeight="1">
      <c r="A60" s="242" t="s">
        <v>8</v>
      </c>
      <c r="B60" s="262" t="s">
        <v>22</v>
      </c>
      <c r="C60" s="244" t="s">
        <v>135</v>
      </c>
      <c r="D60" s="245">
        <v>1</v>
      </c>
      <c r="E60" s="312">
        <v>0</v>
      </c>
      <c r="F60" s="246" t="str">
        <f t="shared" si="0"/>
        <v>EUR</v>
      </c>
      <c r="G60" s="245">
        <f>SUM(D60*E60)</f>
        <v>0</v>
      </c>
      <c r="H60" s="270" t="str">
        <f t="shared" si="1"/>
        <v/>
      </c>
    </row>
    <row r="61" spans="1:8">
      <c r="B61" s="262"/>
      <c r="C61" s="254"/>
      <c r="D61" s="275"/>
      <c r="E61" s="275"/>
      <c r="F61" s="246" t="str">
        <f t="shared" si="0"/>
        <v/>
      </c>
      <c r="H61" s="270" t="str">
        <f t="shared" si="1"/>
        <v/>
      </c>
    </row>
    <row r="62" spans="1:8" ht="66.75" customHeight="1">
      <c r="A62" s="242" t="s">
        <v>11</v>
      </c>
      <c r="B62" s="262" t="s">
        <v>12</v>
      </c>
      <c r="C62" s="244" t="s">
        <v>91</v>
      </c>
      <c r="D62" s="245">
        <v>1</v>
      </c>
      <c r="E62" s="312">
        <v>0</v>
      </c>
      <c r="F62" s="246" t="str">
        <f t="shared" si="0"/>
        <v>EUR</v>
      </c>
      <c r="G62" s="245">
        <f>D62*E62</f>
        <v>0</v>
      </c>
      <c r="H62" s="270" t="str">
        <f t="shared" si="1"/>
        <v/>
      </c>
    </row>
    <row r="63" spans="1:8">
      <c r="B63" s="262"/>
      <c r="F63" s="246" t="str">
        <f t="shared" si="0"/>
        <v/>
      </c>
      <c r="H63" s="270" t="str">
        <f t="shared" si="1"/>
        <v/>
      </c>
    </row>
    <row r="64" spans="1:8" ht="51">
      <c r="A64" s="242" t="s">
        <v>20</v>
      </c>
      <c r="B64" s="283" t="s">
        <v>23</v>
      </c>
      <c r="C64" s="254" t="s">
        <v>135</v>
      </c>
      <c r="D64" s="284">
        <v>1</v>
      </c>
      <c r="E64" s="311">
        <v>0</v>
      </c>
      <c r="F64" s="246" t="s">
        <v>24</v>
      </c>
      <c r="G64" s="245">
        <f t="shared" ref="G64" si="6">D64*E64</f>
        <v>0</v>
      </c>
      <c r="H64" s="270" t="s">
        <v>24</v>
      </c>
    </row>
    <row r="65" spans="1:8">
      <c r="B65" s="283"/>
      <c r="C65" s="254"/>
      <c r="D65" s="284"/>
      <c r="E65" s="284"/>
      <c r="F65" s="282"/>
      <c r="H65" s="270"/>
    </row>
    <row r="66" spans="1:8" ht="127.5">
      <c r="A66" s="242" t="s">
        <v>218</v>
      </c>
      <c r="B66" s="283" t="s">
        <v>217</v>
      </c>
      <c r="C66" s="254" t="s">
        <v>205</v>
      </c>
      <c r="D66" s="284">
        <v>258</v>
      </c>
      <c r="E66" s="311">
        <v>0</v>
      </c>
      <c r="F66" s="282"/>
      <c r="G66" s="245">
        <f t="shared" ref="G66" si="7">D66*E66</f>
        <v>0</v>
      </c>
      <c r="H66" s="270" t="s">
        <v>24</v>
      </c>
    </row>
    <row r="67" spans="1:8">
      <c r="B67" s="262"/>
      <c r="H67" s="270"/>
    </row>
    <row r="68" spans="1:8" ht="13.5" thickBot="1">
      <c r="A68" s="285"/>
      <c r="B68" s="286" t="s">
        <v>95</v>
      </c>
      <c r="C68" s="287"/>
      <c r="D68" s="288"/>
      <c r="E68" s="288"/>
      <c r="F68" s="288"/>
      <c r="G68" s="258">
        <f>SUM(G40:G66)</f>
        <v>0</v>
      </c>
      <c r="H68" s="289" t="str">
        <f t="shared" si="1"/>
        <v/>
      </c>
    </row>
    <row r="69" spans="1:8" ht="13.5" thickTop="1">
      <c r="A69" s="290"/>
      <c r="B69" s="291"/>
      <c r="C69" s="292"/>
      <c r="D69" s="293"/>
      <c r="E69" s="293"/>
      <c r="F69" s="293"/>
      <c r="G69" s="294"/>
      <c r="H69" s="295"/>
    </row>
    <row r="70" spans="1:8">
      <c r="A70" s="290"/>
      <c r="B70" s="291"/>
      <c r="C70" s="292"/>
      <c r="D70" s="293"/>
      <c r="E70" s="293"/>
      <c r="F70" s="293"/>
      <c r="G70" s="294"/>
      <c r="H70" s="295"/>
    </row>
    <row r="71" spans="1:8">
      <c r="A71" s="290"/>
      <c r="B71" s="291"/>
      <c r="C71" s="292"/>
      <c r="D71" s="293"/>
      <c r="E71" s="293"/>
      <c r="F71" s="246" t="str">
        <f t="shared" si="0"/>
        <v/>
      </c>
      <c r="G71" s="294"/>
      <c r="H71" s="270" t="str">
        <f t="shared" si="1"/>
        <v/>
      </c>
    </row>
    <row r="72" spans="1:8" ht="15">
      <c r="A72" s="248" t="s">
        <v>31</v>
      </c>
      <c r="B72" s="249" t="s">
        <v>121</v>
      </c>
      <c r="F72" s="246" t="str">
        <f t="shared" si="0"/>
        <v/>
      </c>
      <c r="H72" s="270" t="str">
        <f t="shared" si="1"/>
        <v/>
      </c>
    </row>
    <row r="73" spans="1:8" ht="15">
      <c r="B73" s="249"/>
      <c r="F73" s="246" t="str">
        <f t="shared" si="0"/>
        <v/>
      </c>
      <c r="H73" s="270" t="str">
        <f t="shared" si="1"/>
        <v/>
      </c>
    </row>
    <row r="74" spans="1:8" ht="53.25" customHeight="1">
      <c r="A74" s="242" t="s">
        <v>101</v>
      </c>
      <c r="B74" s="262" t="s">
        <v>202</v>
      </c>
      <c r="C74" s="244" t="s">
        <v>128</v>
      </c>
      <c r="D74" s="245">
        <v>1400</v>
      </c>
      <c r="E74" s="312">
        <v>0</v>
      </c>
      <c r="F74" s="246" t="str">
        <f t="shared" si="0"/>
        <v>EUR</v>
      </c>
      <c r="G74" s="245">
        <f>D74*E74</f>
        <v>0</v>
      </c>
      <c r="H74" s="270" t="str">
        <f t="shared" si="1"/>
        <v/>
      </c>
    </row>
    <row r="75" spans="1:8">
      <c r="B75" s="262"/>
      <c r="F75" s="246" t="str">
        <f t="shared" si="0"/>
        <v/>
      </c>
      <c r="H75" s="270" t="str">
        <f t="shared" si="1"/>
        <v/>
      </c>
    </row>
    <row r="76" spans="1:8" ht="38.25">
      <c r="A76" s="242" t="s">
        <v>102</v>
      </c>
      <c r="B76" s="24" t="s">
        <v>203</v>
      </c>
      <c r="C76" s="244" t="s">
        <v>128</v>
      </c>
      <c r="D76" s="245">
        <v>1548</v>
      </c>
      <c r="E76" s="312">
        <v>0</v>
      </c>
      <c r="F76" s="246" t="s">
        <v>24</v>
      </c>
      <c r="G76" s="245">
        <f>+D76*E76</f>
        <v>0</v>
      </c>
      <c r="H76" s="270" t="s">
        <v>24</v>
      </c>
    </row>
    <row r="77" spans="1:8">
      <c r="B77" s="262"/>
      <c r="H77" s="270"/>
    </row>
    <row r="78" spans="1:8" ht="51">
      <c r="A78" s="242" t="s">
        <v>103</v>
      </c>
      <c r="B78" s="24" t="s">
        <v>204</v>
      </c>
      <c r="C78" s="244" t="s">
        <v>205</v>
      </c>
      <c r="D78" s="245">
        <v>258</v>
      </c>
      <c r="E78" s="312">
        <v>0</v>
      </c>
      <c r="F78" s="282"/>
      <c r="G78" s="245">
        <f>+D78*E78</f>
        <v>0</v>
      </c>
      <c r="H78" s="270" t="s">
        <v>24</v>
      </c>
    </row>
    <row r="79" spans="1:8">
      <c r="B79" s="262"/>
      <c r="H79" s="270"/>
    </row>
    <row r="80" spans="1:8" ht="63.75">
      <c r="A80" s="242" t="s">
        <v>104</v>
      </c>
      <c r="B80" s="262" t="s">
        <v>223</v>
      </c>
      <c r="C80" s="244" t="s">
        <v>127</v>
      </c>
      <c r="D80" s="296">
        <v>481</v>
      </c>
      <c r="E80" s="312">
        <v>0</v>
      </c>
      <c r="F80" s="246" t="str">
        <f t="shared" si="0"/>
        <v>EUR</v>
      </c>
      <c r="G80" s="245">
        <f>D80*E80</f>
        <v>0</v>
      </c>
      <c r="H80" s="270" t="str">
        <f t="shared" si="1"/>
        <v/>
      </c>
    </row>
    <row r="81" spans="1:8">
      <c r="B81" s="262"/>
      <c r="F81" s="246" t="str">
        <f t="shared" si="0"/>
        <v/>
      </c>
      <c r="H81" s="270" t="str">
        <f t="shared" si="1"/>
        <v/>
      </c>
    </row>
    <row r="82" spans="1:8" ht="76.5">
      <c r="A82" s="242" t="s">
        <v>105</v>
      </c>
      <c r="B82" s="262" t="s">
        <v>224</v>
      </c>
      <c r="C82" s="244" t="s">
        <v>127</v>
      </c>
      <c r="D82" s="296">
        <v>781</v>
      </c>
      <c r="E82" s="312">
        <v>0</v>
      </c>
      <c r="F82" s="246" t="str">
        <f t="shared" si="0"/>
        <v>EUR</v>
      </c>
      <c r="G82" s="245">
        <f>D82*E82</f>
        <v>0</v>
      </c>
      <c r="H82" s="270" t="str">
        <f t="shared" si="1"/>
        <v/>
      </c>
    </row>
    <row r="83" spans="1:8">
      <c r="B83" s="262"/>
      <c r="F83" s="246" t="str">
        <f t="shared" si="0"/>
        <v/>
      </c>
      <c r="H83" s="270" t="str">
        <f t="shared" si="1"/>
        <v/>
      </c>
    </row>
    <row r="84" spans="1:8" ht="57" customHeight="1">
      <c r="A84" s="242" t="s">
        <v>122</v>
      </c>
      <c r="B84" s="262" t="s">
        <v>206</v>
      </c>
      <c r="C84" s="244" t="s">
        <v>127</v>
      </c>
      <c r="D84" s="296">
        <v>67</v>
      </c>
      <c r="E84" s="312">
        <v>0</v>
      </c>
      <c r="F84" s="246" t="str">
        <f t="shared" si="0"/>
        <v>EUR</v>
      </c>
      <c r="G84" s="245">
        <f>D84*E84</f>
        <v>0</v>
      </c>
      <c r="H84" s="270" t="str">
        <f t="shared" si="1"/>
        <v/>
      </c>
    </row>
    <row r="85" spans="1:8">
      <c r="B85" s="262"/>
      <c r="F85" s="246" t="str">
        <f t="shared" si="0"/>
        <v/>
      </c>
      <c r="H85" s="270" t="str">
        <f t="shared" si="1"/>
        <v/>
      </c>
    </row>
    <row r="86" spans="1:8" ht="29.25" customHeight="1">
      <c r="A86" s="242" t="s">
        <v>123</v>
      </c>
      <c r="B86" s="262" t="s">
        <v>143</v>
      </c>
      <c r="C86" s="244" t="s">
        <v>92</v>
      </c>
      <c r="D86" s="245">
        <v>260</v>
      </c>
      <c r="E86" s="312">
        <v>0</v>
      </c>
      <c r="F86" s="246" t="str">
        <f t="shared" si="0"/>
        <v>EUR</v>
      </c>
      <c r="G86" s="245">
        <f>D86*E86</f>
        <v>0</v>
      </c>
      <c r="H86" s="270" t="str">
        <f t="shared" si="1"/>
        <v/>
      </c>
    </row>
    <row r="87" spans="1:8">
      <c r="B87" s="243"/>
      <c r="F87" s="246" t="str">
        <f t="shared" si="0"/>
        <v/>
      </c>
      <c r="H87" s="270" t="str">
        <f t="shared" si="1"/>
        <v/>
      </c>
    </row>
    <row r="88" spans="1:8" ht="68.25" customHeight="1">
      <c r="A88" s="242" t="s">
        <v>124</v>
      </c>
      <c r="B88" s="262" t="s">
        <v>144</v>
      </c>
      <c r="C88" s="244" t="s">
        <v>127</v>
      </c>
      <c r="D88" s="296">
        <v>49</v>
      </c>
      <c r="E88" s="312">
        <v>0</v>
      </c>
      <c r="F88" s="246" t="str">
        <f t="shared" si="0"/>
        <v>EUR</v>
      </c>
      <c r="G88" s="245">
        <f>D88*E88</f>
        <v>0</v>
      </c>
      <c r="H88" s="270" t="str">
        <f t="shared" si="1"/>
        <v/>
      </c>
    </row>
    <row r="89" spans="1:8">
      <c r="B89" s="243"/>
      <c r="F89" s="246" t="str">
        <f t="shared" si="0"/>
        <v/>
      </c>
      <c r="H89" s="270" t="str">
        <f t="shared" si="1"/>
        <v/>
      </c>
    </row>
    <row r="90" spans="1:8" ht="51">
      <c r="A90" s="242" t="s">
        <v>125</v>
      </c>
      <c r="B90" s="262" t="s">
        <v>208</v>
      </c>
      <c r="C90" s="247" t="s">
        <v>127</v>
      </c>
      <c r="D90" s="296">
        <v>10</v>
      </c>
      <c r="E90" s="312">
        <v>0</v>
      </c>
      <c r="F90" s="246" t="str">
        <f t="shared" ref="F90" si="8">IF(D90&gt;0,"EUR","")</f>
        <v>EUR</v>
      </c>
      <c r="G90" s="245">
        <f>D90*E90</f>
        <v>0</v>
      </c>
      <c r="H90" s="270" t="str">
        <f t="shared" ref="H90" si="9">IF(G90&gt;0,"EUR","")</f>
        <v/>
      </c>
    </row>
    <row r="91" spans="1:8">
      <c r="B91" s="243"/>
      <c r="H91" s="270"/>
    </row>
    <row r="92" spans="1:8" ht="76.5">
      <c r="A92" s="242" t="s">
        <v>86</v>
      </c>
      <c r="B92" s="279" t="s">
        <v>207</v>
      </c>
      <c r="C92" s="244" t="s">
        <v>127</v>
      </c>
      <c r="D92" s="296">
        <v>184</v>
      </c>
      <c r="E92" s="312">
        <v>0</v>
      </c>
      <c r="F92" s="246" t="str">
        <f t="shared" si="0"/>
        <v>EUR</v>
      </c>
      <c r="G92" s="245">
        <f>E92*D92</f>
        <v>0</v>
      </c>
      <c r="H92" s="270" t="str">
        <f t="shared" si="1"/>
        <v/>
      </c>
    </row>
    <row r="93" spans="1:8">
      <c r="B93" s="243"/>
      <c r="F93" s="246" t="str">
        <f t="shared" si="0"/>
        <v/>
      </c>
      <c r="H93" s="270" t="str">
        <f t="shared" si="1"/>
        <v/>
      </c>
    </row>
    <row r="94" spans="1:8" ht="60.75" customHeight="1">
      <c r="A94" s="242" t="s">
        <v>13</v>
      </c>
      <c r="B94" s="262" t="s">
        <v>225</v>
      </c>
      <c r="C94" s="244" t="s">
        <v>127</v>
      </c>
      <c r="D94" s="296">
        <v>847</v>
      </c>
      <c r="E94" s="312">
        <v>0</v>
      </c>
      <c r="F94" s="246" t="str">
        <f t="shared" si="0"/>
        <v>EUR</v>
      </c>
      <c r="G94" s="245">
        <f>D94*E94</f>
        <v>0</v>
      </c>
      <c r="H94" s="270" t="str">
        <f t="shared" si="1"/>
        <v/>
      </c>
    </row>
    <row r="95" spans="1:8">
      <c r="B95" s="262"/>
      <c r="F95" s="246" t="str">
        <f t="shared" si="0"/>
        <v/>
      </c>
      <c r="H95" s="270" t="str">
        <f t="shared" si="1"/>
        <v/>
      </c>
    </row>
    <row r="96" spans="1:8" ht="43.5" customHeight="1">
      <c r="A96" s="242" t="s">
        <v>14</v>
      </c>
      <c r="B96" s="262" t="s">
        <v>27</v>
      </c>
      <c r="C96" s="244" t="s">
        <v>127</v>
      </c>
      <c r="D96" s="296">
        <v>215</v>
      </c>
      <c r="E96" s="312">
        <v>0</v>
      </c>
      <c r="F96" s="246" t="str">
        <f t="shared" si="0"/>
        <v>EUR</v>
      </c>
      <c r="G96" s="245">
        <f>D96*E96</f>
        <v>0</v>
      </c>
      <c r="H96" s="270" t="str">
        <f t="shared" si="1"/>
        <v/>
      </c>
    </row>
    <row r="97" spans="1:8">
      <c r="B97" s="262"/>
      <c r="F97" s="246" t="str">
        <f t="shared" si="0"/>
        <v/>
      </c>
      <c r="H97" s="270" t="str">
        <f t="shared" si="1"/>
        <v/>
      </c>
    </row>
    <row r="98" spans="1:8" ht="92.25" customHeight="1">
      <c r="A98" s="242" t="s">
        <v>15</v>
      </c>
      <c r="B98" s="276" t="s">
        <v>209</v>
      </c>
      <c r="C98" s="244" t="s">
        <v>128</v>
      </c>
      <c r="D98" s="245">
        <v>1200</v>
      </c>
      <c r="E98" s="312">
        <v>0</v>
      </c>
      <c r="F98" s="246" t="str">
        <f t="shared" si="0"/>
        <v>EUR</v>
      </c>
      <c r="G98" s="245">
        <f>D98*E98</f>
        <v>0</v>
      </c>
      <c r="H98" s="270" t="str">
        <f t="shared" si="1"/>
        <v/>
      </c>
    </row>
    <row r="99" spans="1:8">
      <c r="B99" s="276"/>
      <c r="H99" s="270"/>
    </row>
    <row r="100" spans="1:8" ht="94.5" customHeight="1">
      <c r="A100" s="242" t="s">
        <v>18</v>
      </c>
      <c r="B100" s="276" t="s">
        <v>226</v>
      </c>
      <c r="C100" s="244" t="s">
        <v>93</v>
      </c>
      <c r="D100" s="245">
        <v>200</v>
      </c>
      <c r="E100" s="312">
        <v>0</v>
      </c>
      <c r="F100" s="246" t="str">
        <f>IF(D100&gt;0,"EUR","")</f>
        <v>EUR</v>
      </c>
      <c r="G100" s="245">
        <f>D100*E100</f>
        <v>0</v>
      </c>
      <c r="H100" s="270" t="str">
        <f t="shared" si="1"/>
        <v/>
      </c>
    </row>
    <row r="101" spans="1:8">
      <c r="B101" s="276"/>
      <c r="F101" s="246" t="str">
        <f t="shared" si="0"/>
        <v/>
      </c>
      <c r="H101" s="270" t="str">
        <f t="shared" si="1"/>
        <v/>
      </c>
    </row>
    <row r="102" spans="1:8" ht="27.75" customHeight="1">
      <c r="A102" s="242" t="s">
        <v>210</v>
      </c>
      <c r="B102" s="262" t="s">
        <v>26</v>
      </c>
      <c r="C102" s="244" t="s">
        <v>128</v>
      </c>
      <c r="D102" s="245">
        <f>6*D40</f>
        <v>1548</v>
      </c>
      <c r="E102" s="312">
        <v>0</v>
      </c>
      <c r="F102" s="246" t="str">
        <f t="shared" si="0"/>
        <v>EUR</v>
      </c>
      <c r="G102" s="245">
        <f>D102*E102</f>
        <v>0</v>
      </c>
      <c r="H102" s="270" t="str">
        <f t="shared" si="1"/>
        <v/>
      </c>
    </row>
    <row r="103" spans="1:8">
      <c r="B103" s="243"/>
      <c r="F103" s="246" t="str">
        <f t="shared" si="0"/>
        <v/>
      </c>
      <c r="H103" s="270" t="str">
        <f t="shared" si="1"/>
        <v/>
      </c>
    </row>
    <row r="104" spans="1:8" ht="16.5" customHeight="1">
      <c r="A104" s="242" t="s">
        <v>211</v>
      </c>
      <c r="B104" s="262" t="s">
        <v>25</v>
      </c>
      <c r="C104" s="244" t="s">
        <v>87</v>
      </c>
      <c r="D104" s="245">
        <v>40</v>
      </c>
      <c r="E104" s="312">
        <v>0</v>
      </c>
      <c r="F104" s="246" t="str">
        <f t="shared" si="0"/>
        <v>EUR</v>
      </c>
      <c r="G104" s="245">
        <f>D104*E104</f>
        <v>0</v>
      </c>
      <c r="H104" s="270" t="str">
        <f t="shared" si="1"/>
        <v/>
      </c>
    </row>
    <row r="105" spans="1:8">
      <c r="B105" s="262"/>
      <c r="F105" s="246" t="str">
        <f t="shared" si="0"/>
        <v/>
      </c>
      <c r="H105" s="270" t="str">
        <f t="shared" si="1"/>
        <v/>
      </c>
    </row>
    <row r="106" spans="1:8" ht="13.5" thickBot="1">
      <c r="A106" s="285"/>
      <c r="B106" s="286" t="s">
        <v>96</v>
      </c>
      <c r="C106" s="287"/>
      <c r="D106" s="288"/>
      <c r="E106" s="288"/>
      <c r="F106" s="260" t="str">
        <f t="shared" si="0"/>
        <v/>
      </c>
      <c r="G106" s="258">
        <f>(SUM(G74:G105))</f>
        <v>0</v>
      </c>
      <c r="H106" s="289" t="str">
        <f t="shared" si="1"/>
        <v/>
      </c>
    </row>
    <row r="107" spans="1:8" ht="13.5" thickTop="1">
      <c r="A107" s="290"/>
      <c r="B107" s="291"/>
      <c r="C107" s="292"/>
      <c r="D107" s="293"/>
      <c r="E107" s="293"/>
      <c r="F107" s="297"/>
      <c r="G107" s="294"/>
      <c r="H107" s="295"/>
    </row>
    <row r="108" spans="1:8">
      <c r="A108" s="290"/>
      <c r="B108" s="291"/>
      <c r="C108" s="292"/>
      <c r="D108" s="293"/>
      <c r="E108" s="293"/>
      <c r="F108" s="297"/>
      <c r="G108" s="294"/>
      <c r="H108" s="295"/>
    </row>
    <row r="109" spans="1:8">
      <c r="A109" s="290"/>
      <c r="B109" s="291"/>
      <c r="C109" s="292"/>
      <c r="D109" s="293"/>
      <c r="E109" s="293"/>
      <c r="F109" s="246" t="str">
        <f t="shared" si="0"/>
        <v/>
      </c>
      <c r="G109" s="294"/>
      <c r="H109" s="270" t="str">
        <f t="shared" si="1"/>
        <v/>
      </c>
    </row>
    <row r="110" spans="1:8" ht="15">
      <c r="A110" s="248" t="s">
        <v>32</v>
      </c>
      <c r="B110" s="249" t="s">
        <v>120</v>
      </c>
      <c r="F110" s="246" t="str">
        <f t="shared" si="0"/>
        <v/>
      </c>
      <c r="H110" s="270" t="str">
        <f t="shared" si="1"/>
        <v/>
      </c>
    </row>
    <row r="111" spans="1:8" ht="15">
      <c r="A111" s="248"/>
      <c r="B111" s="249"/>
      <c r="F111" s="246" t="str">
        <f t="shared" si="0"/>
        <v/>
      </c>
      <c r="H111" s="270" t="str">
        <f t="shared" si="1"/>
        <v/>
      </c>
    </row>
    <row r="112" spans="1:8" ht="165.75">
      <c r="A112" s="242" t="s">
        <v>106</v>
      </c>
      <c r="B112" s="276" t="s">
        <v>145</v>
      </c>
      <c r="C112" s="244" t="s">
        <v>91</v>
      </c>
      <c r="D112" s="245">
        <v>4</v>
      </c>
      <c r="E112" s="312">
        <v>0</v>
      </c>
      <c r="F112" s="246" t="str">
        <f t="shared" si="0"/>
        <v>EUR</v>
      </c>
      <c r="G112" s="245">
        <f>D112*E112</f>
        <v>0</v>
      </c>
      <c r="H112" s="270" t="str">
        <f t="shared" si="1"/>
        <v/>
      </c>
    </row>
    <row r="113" spans="1:8">
      <c r="B113" s="276"/>
      <c r="F113" s="246" t="str">
        <f t="shared" si="0"/>
        <v/>
      </c>
      <c r="H113" s="270" t="str">
        <f t="shared" si="1"/>
        <v/>
      </c>
    </row>
    <row r="114" spans="1:8" ht="165.75">
      <c r="A114" s="242" t="s">
        <v>107</v>
      </c>
      <c r="B114" s="276" t="s">
        <v>146</v>
      </c>
      <c r="C114" s="244" t="s">
        <v>91</v>
      </c>
      <c r="D114" s="296">
        <v>3</v>
      </c>
      <c r="E114" s="312">
        <v>0</v>
      </c>
      <c r="F114" s="246" t="str">
        <f>IF(D114&gt;0,"EUR","")</f>
        <v>EUR</v>
      </c>
      <c r="G114" s="245">
        <f>D114*E114</f>
        <v>0</v>
      </c>
      <c r="H114" s="270" t="str">
        <f t="shared" si="1"/>
        <v/>
      </c>
    </row>
    <row r="115" spans="1:8">
      <c r="B115" s="276"/>
      <c r="F115" s="246" t="str">
        <f>IF(D115&gt;0,"EUR","")</f>
        <v/>
      </c>
      <c r="H115" s="270" t="str">
        <f t="shared" si="1"/>
        <v/>
      </c>
    </row>
    <row r="116" spans="1:8" ht="165.75">
      <c r="A116" s="242" t="s">
        <v>108</v>
      </c>
      <c r="B116" s="276" t="s">
        <v>147</v>
      </c>
      <c r="C116" s="244" t="s">
        <v>91</v>
      </c>
      <c r="D116" s="296">
        <v>2</v>
      </c>
      <c r="E116" s="312">
        <v>0</v>
      </c>
      <c r="F116" s="246" t="str">
        <f>IF(D116&gt;0,"EUR","")</f>
        <v>EUR</v>
      </c>
      <c r="G116" s="245">
        <f>D116*E116</f>
        <v>0</v>
      </c>
      <c r="H116" s="270" t="str">
        <f t="shared" si="1"/>
        <v/>
      </c>
    </row>
    <row r="117" spans="1:8">
      <c r="B117" s="276"/>
      <c r="F117" s="246" t="str">
        <f>IF(D117&gt;0,"EUR","")</f>
        <v/>
      </c>
      <c r="H117" s="270" t="str">
        <f t="shared" si="1"/>
        <v/>
      </c>
    </row>
    <row r="118" spans="1:8" ht="54.75" customHeight="1">
      <c r="A118" s="242" t="s">
        <v>4</v>
      </c>
      <c r="B118" s="276" t="s">
        <v>28</v>
      </c>
      <c r="C118" s="244" t="s">
        <v>135</v>
      </c>
      <c r="D118" s="296">
        <v>2</v>
      </c>
      <c r="E118" s="312">
        <v>0</v>
      </c>
      <c r="F118" s="246" t="str">
        <f t="shared" si="0"/>
        <v>EUR</v>
      </c>
      <c r="G118" s="245">
        <f>D118*E118</f>
        <v>0</v>
      </c>
      <c r="H118" s="270" t="str">
        <f t="shared" si="1"/>
        <v/>
      </c>
    </row>
    <row r="119" spans="1:8">
      <c r="B119" s="262"/>
      <c r="F119" s="246" t="str">
        <f t="shared" ref="F119:F182" si="10">IF(D119&gt;0,"EUR","")</f>
        <v/>
      </c>
      <c r="H119" s="270" t="str">
        <f t="shared" ref="H119:H190" si="11">IF(G119&gt;0,"EUR","")</f>
        <v/>
      </c>
    </row>
    <row r="120" spans="1:8" ht="13.5" thickBot="1">
      <c r="A120" s="285"/>
      <c r="B120" s="286" t="s">
        <v>115</v>
      </c>
      <c r="C120" s="287"/>
      <c r="D120" s="288"/>
      <c r="E120" s="288"/>
      <c r="F120" s="288"/>
      <c r="G120" s="258">
        <f>SUM(G112:G118)</f>
        <v>0</v>
      </c>
      <c r="H120" s="289" t="str">
        <f t="shared" si="11"/>
        <v/>
      </c>
    </row>
    <row r="121" spans="1:8" ht="13.5" thickTop="1">
      <c r="A121" s="290"/>
      <c r="B121" s="291"/>
      <c r="C121" s="292"/>
      <c r="D121" s="293"/>
      <c r="E121" s="293"/>
      <c r="F121" s="246" t="str">
        <f t="shared" si="10"/>
        <v/>
      </c>
      <c r="G121" s="294"/>
      <c r="H121" s="270" t="str">
        <f t="shared" si="11"/>
        <v/>
      </c>
    </row>
    <row r="122" spans="1:8">
      <c r="A122" s="290"/>
      <c r="B122" s="291"/>
      <c r="C122" s="292"/>
      <c r="D122" s="293"/>
      <c r="E122" s="293"/>
      <c r="G122" s="294"/>
      <c r="H122" s="270"/>
    </row>
    <row r="123" spans="1:8">
      <c r="A123" s="290"/>
      <c r="B123" s="291"/>
      <c r="C123" s="292"/>
      <c r="D123" s="293"/>
      <c r="E123" s="293"/>
      <c r="F123" s="246" t="str">
        <f t="shared" si="10"/>
        <v/>
      </c>
      <c r="G123" s="294"/>
      <c r="H123" s="270" t="str">
        <f t="shared" si="11"/>
        <v/>
      </c>
    </row>
    <row r="124" spans="1:8" ht="15">
      <c r="A124" s="248" t="s">
        <v>33</v>
      </c>
      <c r="B124" s="249" t="s">
        <v>119</v>
      </c>
      <c r="F124" s="246" t="str">
        <f t="shared" si="10"/>
        <v/>
      </c>
      <c r="H124" s="270" t="str">
        <f t="shared" si="11"/>
        <v/>
      </c>
    </row>
    <row r="125" spans="1:8">
      <c r="F125" s="246" t="str">
        <f t="shared" si="10"/>
        <v/>
      </c>
      <c r="H125" s="270" t="str">
        <f t="shared" si="11"/>
        <v/>
      </c>
    </row>
    <row r="126" spans="1:8" ht="27.75" customHeight="1">
      <c r="A126" s="242" t="s">
        <v>109</v>
      </c>
      <c r="B126" s="262" t="s">
        <v>97</v>
      </c>
      <c r="C126" s="254" t="s">
        <v>135</v>
      </c>
      <c r="D126" s="245">
        <v>1</v>
      </c>
      <c r="E126" s="312">
        <v>0</v>
      </c>
      <c r="F126" s="246" t="str">
        <f t="shared" si="10"/>
        <v>EUR</v>
      </c>
      <c r="G126" s="245">
        <f>D126*E126</f>
        <v>0</v>
      </c>
      <c r="H126" s="270" t="str">
        <f t="shared" si="11"/>
        <v/>
      </c>
    </row>
    <row r="127" spans="1:8">
      <c r="B127" s="262"/>
      <c r="C127" s="254"/>
      <c r="D127" s="275"/>
      <c r="F127" s="246" t="str">
        <f t="shared" si="10"/>
        <v/>
      </c>
      <c r="H127" s="270" t="str">
        <f t="shared" si="11"/>
        <v/>
      </c>
    </row>
    <row r="128" spans="1:8" ht="140.25">
      <c r="A128" s="242" t="s">
        <v>110</v>
      </c>
      <c r="B128" s="299" t="s">
        <v>212</v>
      </c>
      <c r="C128" s="244" t="s">
        <v>90</v>
      </c>
      <c r="D128" s="296">
        <v>107</v>
      </c>
      <c r="E128" s="312">
        <v>0</v>
      </c>
      <c r="F128" s="246" t="str">
        <f t="shared" si="10"/>
        <v>EUR</v>
      </c>
      <c r="G128" s="245">
        <f>D128*E128</f>
        <v>0</v>
      </c>
      <c r="H128" s="270" t="str">
        <f t="shared" si="11"/>
        <v/>
      </c>
    </row>
    <row r="129" spans="1:8">
      <c r="B129" s="262"/>
      <c r="D129" s="296"/>
      <c r="F129" s="246" t="str">
        <f t="shared" si="10"/>
        <v/>
      </c>
      <c r="H129" s="270" t="str">
        <f t="shared" si="11"/>
        <v/>
      </c>
    </row>
    <row r="130" spans="1:8" ht="47.25" customHeight="1">
      <c r="A130" s="400" t="s">
        <v>697</v>
      </c>
      <c r="B130" s="400"/>
      <c r="C130" s="400"/>
      <c r="D130" s="400"/>
      <c r="E130" s="400"/>
      <c r="F130" s="400"/>
      <c r="G130" s="400"/>
      <c r="H130" s="270"/>
    </row>
    <row r="131" spans="1:8" ht="140.25">
      <c r="A131" s="242" t="s">
        <v>111</v>
      </c>
      <c r="B131" s="299" t="s">
        <v>213</v>
      </c>
      <c r="C131" s="244" t="s">
        <v>90</v>
      </c>
      <c r="D131" s="296">
        <v>90</v>
      </c>
      <c r="E131" s="312">
        <v>0</v>
      </c>
      <c r="F131" s="246" t="str">
        <f>IF(D131&gt;0,"EUR","")</f>
        <v>EUR</v>
      </c>
      <c r="G131" s="245">
        <f>D131*E131</f>
        <v>0</v>
      </c>
      <c r="H131" s="270" t="str">
        <f t="shared" si="11"/>
        <v/>
      </c>
    </row>
    <row r="132" spans="1:8">
      <c r="B132" s="262"/>
      <c r="D132" s="296"/>
      <c r="F132" s="246" t="str">
        <f>IF(D132&gt;0,"EUR","")</f>
        <v/>
      </c>
      <c r="H132" s="270" t="str">
        <f t="shared" si="11"/>
        <v/>
      </c>
    </row>
    <row r="133" spans="1:8" ht="140.25">
      <c r="A133" s="242" t="s">
        <v>112</v>
      </c>
      <c r="B133" s="299" t="s">
        <v>214</v>
      </c>
      <c r="C133" s="244" t="s">
        <v>90</v>
      </c>
      <c r="D133" s="296">
        <v>62</v>
      </c>
      <c r="E133" s="312">
        <v>0</v>
      </c>
      <c r="F133" s="246" t="str">
        <f>IF(D133&gt;0,"EUR","")</f>
        <v>EUR</v>
      </c>
      <c r="G133" s="245">
        <f>D133*E133</f>
        <v>0</v>
      </c>
      <c r="H133" s="270" t="str">
        <f t="shared" si="11"/>
        <v/>
      </c>
    </row>
    <row r="134" spans="1:8">
      <c r="B134" s="262"/>
      <c r="F134" s="246" t="str">
        <f>IF(D134&gt;0,"EUR","")</f>
        <v/>
      </c>
      <c r="H134" s="270" t="str">
        <f t="shared" si="11"/>
        <v/>
      </c>
    </row>
    <row r="135" spans="1:8" ht="25.5">
      <c r="A135" s="242" t="s">
        <v>113</v>
      </c>
      <c r="B135" s="262" t="s">
        <v>215</v>
      </c>
      <c r="C135" s="244" t="s">
        <v>87</v>
      </c>
      <c r="D135" s="245">
        <v>200</v>
      </c>
      <c r="E135" s="312">
        <v>0</v>
      </c>
      <c r="F135" s="282"/>
      <c r="G135" s="245">
        <f>D135*E135</f>
        <v>0</v>
      </c>
      <c r="H135" s="270" t="s">
        <v>24</v>
      </c>
    </row>
    <row r="136" spans="1:8">
      <c r="B136" s="262"/>
      <c r="H136" s="270"/>
    </row>
    <row r="137" spans="1:8" ht="27" customHeight="1">
      <c r="A137" s="242" t="s">
        <v>132</v>
      </c>
      <c r="B137" s="262" t="s">
        <v>98</v>
      </c>
      <c r="C137" s="244" t="s">
        <v>93</v>
      </c>
      <c r="D137" s="245">
        <v>258</v>
      </c>
      <c r="E137" s="312">
        <v>0</v>
      </c>
      <c r="F137" s="246" t="str">
        <f t="shared" si="10"/>
        <v>EUR</v>
      </c>
      <c r="G137" s="245">
        <f>D137*E137</f>
        <v>0</v>
      </c>
      <c r="H137" s="270" t="str">
        <f t="shared" si="11"/>
        <v/>
      </c>
    </row>
    <row r="138" spans="1:8">
      <c r="B138" s="262"/>
      <c r="F138" s="246" t="str">
        <f t="shared" si="10"/>
        <v/>
      </c>
      <c r="H138" s="270" t="str">
        <f t="shared" si="11"/>
        <v/>
      </c>
    </row>
    <row r="139" spans="1:8" ht="27.75" customHeight="1">
      <c r="A139" s="242" t="s">
        <v>133</v>
      </c>
      <c r="B139" s="262" t="s">
        <v>2</v>
      </c>
      <c r="C139" s="244" t="s">
        <v>93</v>
      </c>
      <c r="D139" s="245">
        <v>258</v>
      </c>
      <c r="E139" s="312">
        <v>0</v>
      </c>
      <c r="F139" s="246" t="str">
        <f t="shared" si="10"/>
        <v>EUR</v>
      </c>
      <c r="G139" s="245">
        <f>E139*D139</f>
        <v>0</v>
      </c>
      <c r="H139" s="270" t="str">
        <f t="shared" si="11"/>
        <v/>
      </c>
    </row>
    <row r="140" spans="1:8">
      <c r="B140" s="262"/>
      <c r="F140" s="246" t="str">
        <f t="shared" si="10"/>
        <v/>
      </c>
      <c r="H140" s="270" t="str">
        <f t="shared" si="11"/>
        <v/>
      </c>
    </row>
    <row r="141" spans="1:8" ht="15" customHeight="1">
      <c r="A141" s="242" t="s">
        <v>76</v>
      </c>
      <c r="B141" s="262" t="s">
        <v>9</v>
      </c>
      <c r="C141" s="244" t="s">
        <v>87</v>
      </c>
      <c r="D141" s="245">
        <v>15</v>
      </c>
      <c r="E141" s="312">
        <v>0</v>
      </c>
      <c r="F141" s="246" t="str">
        <f t="shared" si="10"/>
        <v>EUR</v>
      </c>
      <c r="G141" s="245">
        <f>E141*D141</f>
        <v>0</v>
      </c>
      <c r="H141" s="270" t="str">
        <f t="shared" si="11"/>
        <v/>
      </c>
    </row>
    <row r="142" spans="1:8">
      <c r="B142" s="262"/>
      <c r="F142" s="246" t="str">
        <f t="shared" si="10"/>
        <v/>
      </c>
      <c r="H142" s="270" t="str">
        <f t="shared" si="11"/>
        <v/>
      </c>
    </row>
    <row r="143" spans="1:8" ht="15" customHeight="1">
      <c r="A143" s="242" t="s">
        <v>77</v>
      </c>
      <c r="B143" s="262" t="s">
        <v>10</v>
      </c>
      <c r="C143" s="244" t="s">
        <v>87</v>
      </c>
      <c r="D143" s="245">
        <v>10</v>
      </c>
      <c r="E143" s="312">
        <v>0</v>
      </c>
      <c r="F143" s="246" t="str">
        <f t="shared" si="10"/>
        <v>EUR</v>
      </c>
      <c r="G143" s="245">
        <f>E143*D143</f>
        <v>0</v>
      </c>
      <c r="H143" s="270" t="str">
        <f t="shared" si="11"/>
        <v/>
      </c>
    </row>
    <row r="144" spans="1:8">
      <c r="B144" s="262"/>
      <c r="F144" s="246" t="str">
        <f t="shared" si="10"/>
        <v/>
      </c>
      <c r="H144" s="270" t="str">
        <f t="shared" si="11"/>
        <v/>
      </c>
    </row>
    <row r="145" spans="1:8" ht="13.5" thickBot="1">
      <c r="A145" s="255"/>
      <c r="B145" s="286" t="s">
        <v>116</v>
      </c>
      <c r="C145" s="257"/>
      <c r="D145" s="258"/>
      <c r="E145" s="258"/>
      <c r="F145" s="258"/>
      <c r="G145" s="258">
        <f>SUM(G126:G144)</f>
        <v>0</v>
      </c>
      <c r="H145" s="289" t="str">
        <f t="shared" si="11"/>
        <v/>
      </c>
    </row>
    <row r="146" spans="1:8" ht="13.5" thickTop="1">
      <c r="A146" s="300"/>
      <c r="B146" s="291"/>
      <c r="C146" s="301"/>
      <c r="D146" s="294"/>
      <c r="E146" s="294"/>
      <c r="F146" s="246" t="str">
        <f t="shared" si="10"/>
        <v/>
      </c>
      <c r="G146" s="294"/>
      <c r="H146" s="270" t="str">
        <f t="shared" si="11"/>
        <v/>
      </c>
    </row>
    <row r="147" spans="1:8">
      <c r="A147" s="300"/>
      <c r="B147" s="291"/>
      <c r="C147" s="301"/>
      <c r="D147" s="294"/>
      <c r="E147" s="294"/>
      <c r="G147" s="294"/>
      <c r="H147" s="270"/>
    </row>
    <row r="148" spans="1:8">
      <c r="A148" s="300"/>
      <c r="B148" s="291"/>
      <c r="C148" s="301"/>
      <c r="D148" s="294"/>
      <c r="E148" s="294"/>
      <c r="F148" s="246" t="str">
        <f t="shared" si="10"/>
        <v/>
      </c>
      <c r="G148" s="294"/>
      <c r="H148" s="270" t="str">
        <f t="shared" si="11"/>
        <v/>
      </c>
    </row>
    <row r="149" spans="1:8" ht="15">
      <c r="A149" s="248" t="s">
        <v>34</v>
      </c>
      <c r="B149" s="249" t="s">
        <v>118</v>
      </c>
      <c r="F149" s="246" t="str">
        <f t="shared" si="10"/>
        <v/>
      </c>
      <c r="H149" s="270" t="str">
        <f t="shared" si="11"/>
        <v/>
      </c>
    </row>
    <row r="150" spans="1:8">
      <c r="A150" s="247"/>
      <c r="F150" s="246" t="str">
        <f t="shared" si="10"/>
        <v/>
      </c>
      <c r="H150" s="270" t="str">
        <f t="shared" si="11"/>
        <v/>
      </c>
    </row>
    <row r="151" spans="1:8" ht="14.25" customHeight="1">
      <c r="A151" s="242" t="s">
        <v>134</v>
      </c>
      <c r="B151" s="262" t="s">
        <v>40</v>
      </c>
      <c r="C151" s="292" t="s">
        <v>135</v>
      </c>
      <c r="D151" s="302">
        <v>5</v>
      </c>
      <c r="E151" s="312">
        <v>0</v>
      </c>
      <c r="F151" s="246" t="str">
        <f t="shared" si="10"/>
        <v>EUR</v>
      </c>
      <c r="G151" s="245">
        <f>E151*D151</f>
        <v>0</v>
      </c>
      <c r="H151" s="270" t="str">
        <f t="shared" si="11"/>
        <v/>
      </c>
    </row>
    <row r="152" spans="1:8">
      <c r="A152" s="300"/>
      <c r="B152" s="262"/>
      <c r="C152" s="292"/>
      <c r="D152" s="293"/>
      <c r="F152" s="246" t="str">
        <f t="shared" si="10"/>
        <v/>
      </c>
      <c r="H152" s="270" t="str">
        <f t="shared" si="11"/>
        <v/>
      </c>
    </row>
    <row r="153" spans="1:8" ht="29.25" customHeight="1">
      <c r="A153" s="242" t="s">
        <v>39</v>
      </c>
      <c r="B153" s="262" t="s">
        <v>148</v>
      </c>
      <c r="C153" s="292" t="s">
        <v>135</v>
      </c>
      <c r="D153" s="293">
        <v>7</v>
      </c>
      <c r="E153" s="312">
        <v>0</v>
      </c>
      <c r="F153" s="246" t="str">
        <f t="shared" si="10"/>
        <v>EUR</v>
      </c>
      <c r="G153" s="245">
        <f>E153*D153</f>
        <v>0</v>
      </c>
      <c r="H153" s="270" t="str">
        <f t="shared" si="11"/>
        <v/>
      </c>
    </row>
    <row r="154" spans="1:8">
      <c r="B154" s="262"/>
      <c r="C154" s="292"/>
      <c r="D154" s="293"/>
      <c r="H154" s="270"/>
    </row>
    <row r="155" spans="1:8" ht="15" customHeight="1">
      <c r="A155" s="242" t="s">
        <v>151</v>
      </c>
      <c r="B155" s="262" t="s">
        <v>78</v>
      </c>
      <c r="C155" s="292" t="s">
        <v>135</v>
      </c>
      <c r="D155" s="293">
        <v>14</v>
      </c>
      <c r="E155" s="312">
        <v>0</v>
      </c>
      <c r="F155" s="246" t="str">
        <f>IF(D155&gt;0,"EUR","")</f>
        <v>EUR</v>
      </c>
      <c r="G155" s="245">
        <f>E155*D155</f>
        <v>0</v>
      </c>
      <c r="H155" s="270" t="str">
        <f t="shared" si="11"/>
        <v/>
      </c>
    </row>
    <row r="156" spans="1:8">
      <c r="A156" s="300"/>
      <c r="B156" s="262"/>
      <c r="C156" s="292"/>
      <c r="D156" s="293"/>
      <c r="F156" s="246" t="str">
        <f>IF(D156&gt;0,"EUR","")</f>
        <v/>
      </c>
      <c r="H156" s="270" t="str">
        <f t="shared" si="11"/>
        <v/>
      </c>
    </row>
    <row r="157" spans="1:8" ht="15.75" customHeight="1">
      <c r="A157" s="242" t="s">
        <v>152</v>
      </c>
      <c r="B157" s="262" t="s">
        <v>79</v>
      </c>
      <c r="C157" s="292" t="s">
        <v>135</v>
      </c>
      <c r="D157" s="293">
        <v>2</v>
      </c>
      <c r="E157" s="312">
        <v>0</v>
      </c>
      <c r="F157" s="246" t="str">
        <f>IF(D157&gt;0,"EUR","")</f>
        <v>EUR</v>
      </c>
      <c r="G157" s="245">
        <f>E157*D157</f>
        <v>0</v>
      </c>
      <c r="H157" s="270" t="str">
        <f t="shared" si="11"/>
        <v/>
      </c>
    </row>
    <row r="158" spans="1:8">
      <c r="B158" s="262"/>
      <c r="C158" s="292"/>
      <c r="D158" s="293"/>
      <c r="F158" s="246" t="str">
        <f>IF(D158&gt;0,"EUR","")</f>
        <v/>
      </c>
      <c r="H158" s="270" t="str">
        <f t="shared" si="11"/>
        <v/>
      </c>
    </row>
    <row r="159" spans="1:8" ht="15" customHeight="1">
      <c r="A159" s="242" t="s">
        <v>153</v>
      </c>
      <c r="B159" s="262" t="s">
        <v>80</v>
      </c>
      <c r="C159" s="292" t="s">
        <v>135</v>
      </c>
      <c r="D159" s="293">
        <v>3</v>
      </c>
      <c r="E159" s="312">
        <v>0</v>
      </c>
      <c r="F159" s="246" t="str">
        <f>IF(D159&gt;0,"EUR","")</f>
        <v>EUR</v>
      </c>
      <c r="G159" s="245">
        <f>E159*D159</f>
        <v>0</v>
      </c>
      <c r="H159" s="270" t="str">
        <f t="shared" si="11"/>
        <v/>
      </c>
    </row>
    <row r="160" spans="1:8">
      <c r="B160" s="262"/>
      <c r="C160" s="292"/>
      <c r="D160" s="293"/>
      <c r="H160" s="270"/>
    </row>
    <row r="161" spans="1:8">
      <c r="A161" s="300"/>
      <c r="B161" s="262"/>
      <c r="C161" s="292"/>
      <c r="D161" s="293"/>
      <c r="F161" s="246" t="str">
        <f t="shared" si="10"/>
        <v/>
      </c>
      <c r="H161" s="270" t="str">
        <f t="shared" si="11"/>
        <v/>
      </c>
    </row>
    <row r="162" spans="1:8" ht="13.5" thickBot="1">
      <c r="A162" s="255"/>
      <c r="B162" s="286" t="s">
        <v>117</v>
      </c>
      <c r="C162" s="257"/>
      <c r="D162" s="258"/>
      <c r="E162" s="258"/>
      <c r="F162" s="258"/>
      <c r="G162" s="258">
        <f>SUM(G151:G161)</f>
        <v>0</v>
      </c>
      <c r="H162" s="289" t="str">
        <f t="shared" si="11"/>
        <v/>
      </c>
    </row>
    <row r="163" spans="1:8" ht="13.5" thickTop="1">
      <c r="A163" s="300"/>
      <c r="B163" s="291"/>
      <c r="C163" s="301"/>
      <c r="D163" s="294"/>
      <c r="E163" s="294"/>
      <c r="F163" s="246" t="str">
        <f t="shared" si="10"/>
        <v/>
      </c>
      <c r="G163" s="294"/>
      <c r="H163" s="270" t="str">
        <f t="shared" si="11"/>
        <v/>
      </c>
    </row>
    <row r="164" spans="1:8">
      <c r="A164" s="300"/>
      <c r="B164" s="291"/>
      <c r="C164" s="301"/>
      <c r="D164" s="294"/>
      <c r="E164" s="294"/>
      <c r="G164" s="294"/>
      <c r="H164" s="270"/>
    </row>
    <row r="165" spans="1:8">
      <c r="B165" s="291"/>
      <c r="F165" s="246" t="str">
        <f t="shared" si="10"/>
        <v/>
      </c>
      <c r="H165" s="270" t="str">
        <f t="shared" si="11"/>
        <v/>
      </c>
    </row>
    <row r="166" spans="1:8" ht="15">
      <c r="B166" s="249" t="s">
        <v>6</v>
      </c>
      <c r="F166" s="246" t="str">
        <f t="shared" si="10"/>
        <v/>
      </c>
      <c r="H166" s="270" t="str">
        <f t="shared" si="11"/>
        <v/>
      </c>
    </row>
    <row r="167" spans="1:8" ht="15">
      <c r="B167" s="249" t="s">
        <v>3</v>
      </c>
      <c r="F167" s="246" t="str">
        <f t="shared" si="10"/>
        <v/>
      </c>
      <c r="H167" s="270" t="str">
        <f t="shared" si="11"/>
        <v/>
      </c>
    </row>
    <row r="168" spans="1:8" ht="15">
      <c r="B168" s="249"/>
      <c r="H168" s="270"/>
    </row>
    <row r="169" spans="1:8" s="309" customFormat="1" ht="153">
      <c r="A169" s="303" t="s">
        <v>136</v>
      </c>
      <c r="B169" s="304" t="s">
        <v>216</v>
      </c>
      <c r="C169" s="305" t="s">
        <v>135</v>
      </c>
      <c r="D169" s="306">
        <v>19</v>
      </c>
      <c r="E169" s="312">
        <v>0</v>
      </c>
      <c r="F169" s="307" t="str">
        <f>IF(D169&gt;0,"EUR","")</f>
        <v>EUR</v>
      </c>
      <c r="G169" s="306">
        <f>SUM(D169*E169)</f>
        <v>0</v>
      </c>
      <c r="H169" s="308" t="str">
        <f>IF(G169&gt;0,"EUR","")</f>
        <v/>
      </c>
    </row>
    <row r="170" spans="1:8" s="309" customFormat="1" ht="15">
      <c r="A170" s="303"/>
      <c r="B170" s="310"/>
      <c r="C170" s="305"/>
      <c r="D170" s="306"/>
      <c r="E170" s="306"/>
      <c r="F170" s="307"/>
      <c r="G170" s="306"/>
      <c r="H170" s="308"/>
    </row>
    <row r="171" spans="1:8" s="309" customFormat="1" ht="120" customHeight="1">
      <c r="A171" s="303" t="s">
        <v>16</v>
      </c>
      <c r="B171" s="304" t="s">
        <v>156</v>
      </c>
      <c r="C171" s="305" t="s">
        <v>135</v>
      </c>
      <c r="D171" s="306">
        <v>19</v>
      </c>
      <c r="E171" s="312">
        <v>0</v>
      </c>
      <c r="F171" s="307" t="str">
        <f>IF(D171&gt;0,"EUR","")</f>
        <v>EUR</v>
      </c>
      <c r="G171" s="306">
        <f>SUM(D171*E171)</f>
        <v>0</v>
      </c>
      <c r="H171" s="308" t="str">
        <f>IF(G171&gt;0,"EUR","")</f>
        <v/>
      </c>
    </row>
    <row r="172" spans="1:8" s="309" customFormat="1" ht="15">
      <c r="A172" s="303"/>
      <c r="B172" s="310"/>
      <c r="C172" s="305"/>
      <c r="D172" s="306"/>
      <c r="E172" s="306"/>
      <c r="F172" s="307"/>
      <c r="G172" s="306"/>
      <c r="H172" s="308"/>
    </row>
    <row r="173" spans="1:8" s="309" customFormat="1" ht="66.75" customHeight="1">
      <c r="A173" s="303" t="s">
        <v>17</v>
      </c>
      <c r="B173" s="304" t="s">
        <v>157</v>
      </c>
      <c r="C173" s="305" t="s">
        <v>135</v>
      </c>
      <c r="D173" s="306">
        <v>19</v>
      </c>
      <c r="E173" s="312">
        <v>0</v>
      </c>
      <c r="F173" s="307" t="str">
        <f>IF(D173&gt;0,"EUR","")</f>
        <v>EUR</v>
      </c>
      <c r="G173" s="306">
        <f>SUM(D173*E173)</f>
        <v>0</v>
      </c>
      <c r="H173" s="308" t="str">
        <f>IF(G173&gt;0,"EUR","")</f>
        <v/>
      </c>
    </row>
    <row r="174" spans="1:8" ht="15">
      <c r="B174" s="249"/>
      <c r="F174" s="246" t="str">
        <f t="shared" si="10"/>
        <v/>
      </c>
      <c r="H174" s="270" t="str">
        <f t="shared" si="11"/>
        <v/>
      </c>
    </row>
    <row r="175" spans="1:8" ht="83.25" customHeight="1">
      <c r="A175" s="303" t="s">
        <v>81</v>
      </c>
      <c r="B175" s="276" t="s">
        <v>158</v>
      </c>
      <c r="C175" s="244" t="s">
        <v>135</v>
      </c>
      <c r="D175" s="245">
        <v>13</v>
      </c>
      <c r="E175" s="312">
        <v>0</v>
      </c>
      <c r="F175" s="246" t="str">
        <f t="shared" si="10"/>
        <v>EUR</v>
      </c>
      <c r="G175" s="245">
        <f>SUM(D175*E175)</f>
        <v>0</v>
      </c>
      <c r="H175" s="270" t="str">
        <f t="shared" si="11"/>
        <v/>
      </c>
    </row>
    <row r="176" spans="1:8">
      <c r="A176" s="303"/>
      <c r="B176" s="276"/>
      <c r="F176" s="246" t="str">
        <f t="shared" si="10"/>
        <v/>
      </c>
      <c r="H176" s="270" t="str">
        <f t="shared" si="11"/>
        <v/>
      </c>
    </row>
    <row r="177" spans="1:8" ht="54" customHeight="1">
      <c r="A177" s="303" t="s">
        <v>82</v>
      </c>
      <c r="B177" s="276" t="s">
        <v>149</v>
      </c>
      <c r="C177" s="244" t="s">
        <v>135</v>
      </c>
      <c r="D177" s="245">
        <v>9</v>
      </c>
      <c r="E177" s="312">
        <v>0</v>
      </c>
      <c r="F177" s="246" t="str">
        <f t="shared" si="10"/>
        <v>EUR</v>
      </c>
      <c r="G177" s="245">
        <f>SUM(D177*E177)</f>
        <v>0</v>
      </c>
      <c r="H177" s="270" t="str">
        <f t="shared" si="11"/>
        <v/>
      </c>
    </row>
    <row r="178" spans="1:8">
      <c r="B178" s="276"/>
      <c r="F178" s="246" t="str">
        <f t="shared" si="10"/>
        <v/>
      </c>
      <c r="H178" s="270" t="str">
        <f t="shared" si="11"/>
        <v/>
      </c>
    </row>
    <row r="179" spans="1:8" ht="54.75" customHeight="1">
      <c r="A179" s="303" t="s">
        <v>155</v>
      </c>
      <c r="B179" s="276" t="s">
        <v>150</v>
      </c>
      <c r="C179" s="244" t="s">
        <v>135</v>
      </c>
      <c r="D179" s="245">
        <v>4</v>
      </c>
      <c r="E179" s="312">
        <v>0</v>
      </c>
      <c r="F179" s="246" t="str">
        <f>IF(D179&gt;0,"EUR","")</f>
        <v>EUR</v>
      </c>
      <c r="G179" s="245">
        <f>SUM(D179*E179)</f>
        <v>0</v>
      </c>
      <c r="H179" s="270" t="str">
        <f t="shared" si="11"/>
        <v/>
      </c>
    </row>
    <row r="180" spans="1:8">
      <c r="B180" s="262"/>
      <c r="H180" s="270"/>
    </row>
    <row r="181" spans="1:8" ht="13.5" thickBot="1">
      <c r="A181" s="255"/>
      <c r="B181" s="286" t="s">
        <v>1</v>
      </c>
      <c r="C181" s="257"/>
      <c r="D181" s="258"/>
      <c r="E181" s="258"/>
      <c r="F181" s="258"/>
      <c r="G181" s="258">
        <f>SUM(G169:G180)</f>
        <v>0</v>
      </c>
      <c r="H181" s="289" t="str">
        <f t="shared" si="11"/>
        <v/>
      </c>
    </row>
    <row r="182" spans="1:8" ht="13.5" thickTop="1">
      <c r="B182" s="291"/>
      <c r="F182" s="246" t="str">
        <f t="shared" si="10"/>
        <v/>
      </c>
      <c r="H182" s="270" t="str">
        <f t="shared" si="11"/>
        <v/>
      </c>
    </row>
    <row r="183" spans="1:8">
      <c r="H183" s="270" t="str">
        <f t="shared" si="11"/>
        <v/>
      </c>
    </row>
    <row r="184" spans="1:8">
      <c r="H184" s="270" t="str">
        <f t="shared" si="11"/>
        <v/>
      </c>
    </row>
    <row r="185" spans="1:8">
      <c r="H185" s="270" t="str">
        <f t="shared" si="11"/>
        <v/>
      </c>
    </row>
    <row r="186" spans="1:8">
      <c r="H186" s="270" t="str">
        <f t="shared" si="11"/>
        <v/>
      </c>
    </row>
    <row r="187" spans="1:8">
      <c r="H187" s="270" t="str">
        <f t="shared" si="11"/>
        <v/>
      </c>
    </row>
    <row r="188" spans="1:8">
      <c r="H188" s="270" t="str">
        <f t="shared" si="11"/>
        <v/>
      </c>
    </row>
    <row r="189" spans="1:8">
      <c r="H189" s="270" t="str">
        <f t="shared" si="11"/>
        <v/>
      </c>
    </row>
    <row r="190" spans="1:8">
      <c r="H190" s="270" t="str">
        <f t="shared" si="11"/>
        <v/>
      </c>
    </row>
    <row r="191" spans="1:8">
      <c r="H191" s="270" t="str">
        <f t="shared" ref="H191:H212" si="12">IF(G191&gt;0,"EUR","")</f>
        <v/>
      </c>
    </row>
    <row r="192" spans="1:8">
      <c r="H192" s="270" t="str">
        <f t="shared" si="12"/>
        <v/>
      </c>
    </row>
    <row r="193" spans="8:8">
      <c r="H193" s="270" t="str">
        <f t="shared" si="12"/>
        <v/>
      </c>
    </row>
    <row r="194" spans="8:8">
      <c r="H194" s="270" t="str">
        <f t="shared" si="12"/>
        <v/>
      </c>
    </row>
    <row r="195" spans="8:8">
      <c r="H195" s="270" t="str">
        <f t="shared" si="12"/>
        <v/>
      </c>
    </row>
    <row r="196" spans="8:8">
      <c r="H196" s="270" t="str">
        <f t="shared" si="12"/>
        <v/>
      </c>
    </row>
    <row r="197" spans="8:8">
      <c r="H197" s="270" t="str">
        <f t="shared" si="12"/>
        <v/>
      </c>
    </row>
    <row r="198" spans="8:8">
      <c r="H198" s="270" t="str">
        <f t="shared" si="12"/>
        <v/>
      </c>
    </row>
    <row r="199" spans="8:8">
      <c r="H199" s="270" t="str">
        <f t="shared" si="12"/>
        <v/>
      </c>
    </row>
    <row r="200" spans="8:8">
      <c r="H200" s="270" t="str">
        <f t="shared" si="12"/>
        <v/>
      </c>
    </row>
    <row r="201" spans="8:8">
      <c r="H201" s="270" t="str">
        <f t="shared" si="12"/>
        <v/>
      </c>
    </row>
    <row r="202" spans="8:8">
      <c r="H202" s="270" t="str">
        <f t="shared" si="12"/>
        <v/>
      </c>
    </row>
    <row r="203" spans="8:8">
      <c r="H203" s="270" t="str">
        <f t="shared" si="12"/>
        <v/>
      </c>
    </row>
    <row r="204" spans="8:8">
      <c r="H204" s="270" t="str">
        <f t="shared" si="12"/>
        <v/>
      </c>
    </row>
    <row r="205" spans="8:8">
      <c r="H205" s="270" t="str">
        <f t="shared" si="12"/>
        <v/>
      </c>
    </row>
    <row r="206" spans="8:8">
      <c r="H206" s="270" t="str">
        <f t="shared" si="12"/>
        <v/>
      </c>
    </row>
    <row r="207" spans="8:8">
      <c r="H207" s="270" t="str">
        <f t="shared" si="12"/>
        <v/>
      </c>
    </row>
    <row r="208" spans="8:8">
      <c r="H208" s="270" t="str">
        <f t="shared" si="12"/>
        <v/>
      </c>
    </row>
    <row r="209" spans="8:8">
      <c r="H209" s="270" t="str">
        <f t="shared" si="12"/>
        <v/>
      </c>
    </row>
    <row r="210" spans="8:8">
      <c r="H210" s="270" t="str">
        <f t="shared" si="12"/>
        <v/>
      </c>
    </row>
    <row r="211" spans="8:8">
      <c r="H211" s="270" t="str">
        <f t="shared" si="12"/>
        <v/>
      </c>
    </row>
    <row r="212" spans="8:8">
      <c r="H212" s="270" t="str">
        <f t="shared" si="12"/>
        <v/>
      </c>
    </row>
  </sheetData>
  <sheetProtection algorithmName="SHA-512" hashValue="5KpdsFZtkFMyXpEnbdx5S7XAF31BtYxf66BFGi6yuUMLzG8NJtq7BQXCgXTS2OWcHRa2cFu4khpN3aUGaQkfXQ==" saltValue="xpWbaGD/i2rpQ7BJQWUzAA==" spinCount="100000" sheet="1" objects="1" scenarios="1"/>
  <mergeCells count="1">
    <mergeCell ref="A130:G130"/>
  </mergeCells>
  <pageMargins left="0.98425196850393704" right="0.59055118110236227" top="0.98425196850393704" bottom="0.98425196850393704" header="0.59055118110236227" footer="0.39370078740157483"/>
  <pageSetup paperSize="9" scale="90" orientation="portrait" horizontalDpi="300" verticalDpi="300" r:id="rId1"/>
  <headerFooter alignWithMargins="0">
    <oddHeader>&amp;R&amp;G</oddHeader>
    <oddFooter>&amp;C&amp;G&amp;R&amp;P/&amp;N</oddFooter>
  </headerFooter>
  <rowBreaks count="4" manualBreakCount="4">
    <brk id="33" max="7" man="1"/>
    <brk id="109" max="7" man="1"/>
    <brk id="121" max="7" man="1"/>
    <brk id="165" max="7"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4</vt:i4>
      </vt:variant>
    </vt:vector>
  </HeadingPairs>
  <TitlesOfParts>
    <vt:vector size="8" baseType="lpstr">
      <vt:lpstr>Sheet1</vt:lpstr>
      <vt:lpstr>SKUPNA REKAPITULACIJA</vt:lpstr>
      <vt:lpstr>NL DN100</vt:lpstr>
      <vt:lpstr>Vzajemna V3</vt:lpstr>
      <vt:lpstr>'SKUPNA REKAPITULACIJA'!OLE_LINK1</vt:lpstr>
      <vt:lpstr>'NL DN100'!Področje_tiskanja</vt:lpstr>
      <vt:lpstr>'SKUPNA REKAPITULACIJA'!Področje_tiskanja</vt:lpstr>
      <vt:lpstr>'Vzajemna V3'!Področje_tiskanja</vt:lpstr>
    </vt:vector>
  </TitlesOfParts>
  <Manager>Anton Kranjc</Manager>
  <Company>Biro za komunalo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Vzajemna</dc:title>
  <dc:subject>Rekapitulacija</dc:subject>
  <dc:creator>Zvone Popit</dc:creator>
  <cp:lastModifiedBy>Uporabnik sistema Windows</cp:lastModifiedBy>
  <cp:lastPrinted>2021-06-04T07:53:08Z</cp:lastPrinted>
  <dcterms:created xsi:type="dcterms:W3CDTF">2000-01-30T14:03:50Z</dcterms:created>
  <dcterms:modified xsi:type="dcterms:W3CDTF">2021-06-22T09:12:55Z</dcterms:modified>
</cp:coreProperties>
</file>