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735" yWindow="15" windowWidth="26115" windowHeight="13500" tabRatio="799"/>
  </bookViews>
  <sheets>
    <sheet name="MS EAS -DS predracun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5" i="9" l="1"/>
  <c r="M79" i="9"/>
  <c r="M83" i="9"/>
  <c r="M87" i="9"/>
  <c r="M91" i="9"/>
  <c r="M95" i="9"/>
  <c r="M99" i="9"/>
  <c r="L75" i="9"/>
  <c r="L79" i="9"/>
  <c r="L83" i="9"/>
  <c r="L87" i="9"/>
  <c r="L91" i="9"/>
  <c r="L95" i="9"/>
  <c r="L99" i="9"/>
  <c r="N39" i="9"/>
  <c r="M38" i="9"/>
  <c r="M72" i="9" s="1"/>
  <c r="M39" i="9"/>
  <c r="M73" i="9" s="1"/>
  <c r="M40" i="9"/>
  <c r="M74" i="9" s="1"/>
  <c r="M41" i="9"/>
  <c r="M42" i="9"/>
  <c r="M76" i="9" s="1"/>
  <c r="M43" i="9"/>
  <c r="M77" i="9" s="1"/>
  <c r="M44" i="9"/>
  <c r="M78" i="9" s="1"/>
  <c r="M45" i="9"/>
  <c r="M46" i="9"/>
  <c r="M80" i="9" s="1"/>
  <c r="M47" i="9"/>
  <c r="M81" i="9" s="1"/>
  <c r="M48" i="9"/>
  <c r="M82" i="9" s="1"/>
  <c r="M49" i="9"/>
  <c r="M50" i="9"/>
  <c r="M84" i="9" s="1"/>
  <c r="M51" i="9"/>
  <c r="M85" i="9" s="1"/>
  <c r="M52" i="9"/>
  <c r="M86" i="9" s="1"/>
  <c r="M53" i="9"/>
  <c r="M54" i="9"/>
  <c r="M88" i="9" s="1"/>
  <c r="M55" i="9"/>
  <c r="M89" i="9" s="1"/>
  <c r="M56" i="9"/>
  <c r="M90" i="9" s="1"/>
  <c r="M57" i="9"/>
  <c r="M58" i="9"/>
  <c r="M92" i="9" s="1"/>
  <c r="M59" i="9"/>
  <c r="M93" i="9" s="1"/>
  <c r="M60" i="9"/>
  <c r="M94" i="9" s="1"/>
  <c r="M61" i="9"/>
  <c r="M62" i="9"/>
  <c r="M96" i="9" s="1"/>
  <c r="M63" i="9"/>
  <c r="M97" i="9" s="1"/>
  <c r="M64" i="9"/>
  <c r="M98" i="9" s="1"/>
  <c r="M65" i="9"/>
  <c r="L38" i="9"/>
  <c r="L72" i="9" s="1"/>
  <c r="L39" i="9"/>
  <c r="L73" i="9" s="1"/>
  <c r="L40" i="9"/>
  <c r="L74" i="9" s="1"/>
  <c r="L41" i="9"/>
  <c r="L42" i="9"/>
  <c r="L76" i="9" s="1"/>
  <c r="L43" i="9"/>
  <c r="L77" i="9" s="1"/>
  <c r="L44" i="9"/>
  <c r="L78" i="9" s="1"/>
  <c r="L45" i="9"/>
  <c r="L46" i="9"/>
  <c r="L80" i="9" s="1"/>
  <c r="L47" i="9"/>
  <c r="L81" i="9" s="1"/>
  <c r="L48" i="9"/>
  <c r="L82" i="9" s="1"/>
  <c r="L49" i="9"/>
  <c r="L50" i="9"/>
  <c r="L84" i="9" s="1"/>
  <c r="L51" i="9"/>
  <c r="L85" i="9" s="1"/>
  <c r="L52" i="9"/>
  <c r="L86" i="9" s="1"/>
  <c r="L53" i="9"/>
  <c r="L54" i="9"/>
  <c r="L88" i="9" s="1"/>
  <c r="L55" i="9"/>
  <c r="L89" i="9" s="1"/>
  <c r="L56" i="9"/>
  <c r="L90" i="9" s="1"/>
  <c r="L57" i="9"/>
  <c r="L58" i="9"/>
  <c r="L92" i="9" s="1"/>
  <c r="L59" i="9"/>
  <c r="L93" i="9" s="1"/>
  <c r="L60" i="9"/>
  <c r="L94" i="9" s="1"/>
  <c r="L61" i="9"/>
  <c r="L62" i="9"/>
  <c r="L96" i="9" s="1"/>
  <c r="L63" i="9"/>
  <c r="L97" i="9" s="1"/>
  <c r="L64" i="9"/>
  <c r="L98" i="9" s="1"/>
  <c r="L65" i="9"/>
  <c r="I38" i="9"/>
  <c r="I72" i="9" s="1"/>
  <c r="I39" i="9"/>
  <c r="I73" i="9" s="1"/>
  <c r="I40" i="9"/>
  <c r="I74" i="9" s="1"/>
  <c r="I41" i="9"/>
  <c r="I75" i="9" s="1"/>
  <c r="I42" i="9"/>
  <c r="I76" i="9" s="1"/>
  <c r="I43" i="9"/>
  <c r="I77" i="9" s="1"/>
  <c r="I44" i="9"/>
  <c r="I78" i="9" s="1"/>
  <c r="I45" i="9"/>
  <c r="I79" i="9" s="1"/>
  <c r="I46" i="9"/>
  <c r="I80" i="9" s="1"/>
  <c r="I47" i="9"/>
  <c r="I81" i="9" s="1"/>
  <c r="I48" i="9"/>
  <c r="I82" i="9" s="1"/>
  <c r="I49" i="9"/>
  <c r="I83" i="9" s="1"/>
  <c r="I50" i="9"/>
  <c r="I84" i="9" s="1"/>
  <c r="I51" i="9"/>
  <c r="I85" i="9" s="1"/>
  <c r="I52" i="9"/>
  <c r="I86" i="9" s="1"/>
  <c r="I53" i="9"/>
  <c r="I87" i="9" s="1"/>
  <c r="I54" i="9"/>
  <c r="I88" i="9" s="1"/>
  <c r="I55" i="9"/>
  <c r="I89" i="9" s="1"/>
  <c r="I56" i="9"/>
  <c r="I90" i="9" s="1"/>
  <c r="I57" i="9"/>
  <c r="I91" i="9" s="1"/>
  <c r="I58" i="9"/>
  <c r="I92" i="9" s="1"/>
  <c r="I59" i="9"/>
  <c r="I93" i="9" s="1"/>
  <c r="I60" i="9"/>
  <c r="I94" i="9" s="1"/>
  <c r="I61" i="9"/>
  <c r="I95" i="9" s="1"/>
  <c r="I62" i="9"/>
  <c r="I96" i="9" s="1"/>
  <c r="I63" i="9"/>
  <c r="I97" i="9" s="1"/>
  <c r="I64" i="9"/>
  <c r="I98" i="9" s="1"/>
  <c r="I65" i="9"/>
  <c r="I99" i="9" s="1"/>
  <c r="H39" i="9"/>
  <c r="H73" i="9" s="1"/>
  <c r="N73" i="9" l="1"/>
  <c r="N72" i="9"/>
  <c r="J72" i="9"/>
  <c r="H38" i="9"/>
  <c r="H72" i="9" s="1"/>
  <c r="J39" i="9"/>
  <c r="J73" i="9" s="1"/>
  <c r="N38" i="9"/>
  <c r="K39" i="9"/>
  <c r="K73" i="9" s="1"/>
  <c r="K38" i="9"/>
  <c r="K72" i="9" s="1"/>
  <c r="J38" i="9"/>
  <c r="G9" i="9" l="1"/>
  <c r="J63" i="9"/>
  <c r="J97" i="9" s="1"/>
  <c r="H63" i="9"/>
  <c r="H97" i="9" s="1"/>
  <c r="J76" i="9"/>
  <c r="J75" i="9"/>
  <c r="J74" i="9"/>
  <c r="G102" i="9" l="1"/>
  <c r="C102" i="9" s="1"/>
  <c r="F102" i="9"/>
  <c r="V102" i="9" s="1"/>
  <c r="G101" i="9"/>
  <c r="C101" i="9" s="1"/>
  <c r="F101" i="9"/>
  <c r="U101" i="9" s="1"/>
  <c r="G68" i="9"/>
  <c r="C68" i="9" s="1"/>
  <c r="F68" i="9"/>
  <c r="V68" i="9" s="1"/>
  <c r="G67" i="9"/>
  <c r="C67" i="9" s="1"/>
  <c r="F67" i="9"/>
  <c r="U67" i="9" s="1"/>
  <c r="F34" i="9"/>
  <c r="W34" i="9" s="1"/>
  <c r="G34" i="9"/>
  <c r="C34" i="9" s="1"/>
  <c r="F33" i="9"/>
  <c r="R33" i="9" s="1"/>
  <c r="G33" i="9"/>
  <c r="C33" i="9" s="1"/>
  <c r="T67" i="9" l="1"/>
  <c r="U34" i="9"/>
  <c r="Q34" i="9"/>
  <c r="V34" i="9"/>
  <c r="T34" i="9"/>
  <c r="R34" i="9"/>
  <c r="W33" i="9"/>
  <c r="Q33" i="9"/>
  <c r="Q102" i="9"/>
  <c r="W102" i="9"/>
  <c r="P33" i="9"/>
  <c r="U33" i="9"/>
  <c r="S34" i="9"/>
  <c r="P67" i="9"/>
  <c r="P68" i="9"/>
  <c r="S102" i="9"/>
  <c r="T33" i="9"/>
  <c r="P34" i="9"/>
  <c r="Q68" i="9"/>
  <c r="T102" i="9"/>
  <c r="S33" i="9"/>
  <c r="U68" i="9"/>
  <c r="U102" i="9"/>
  <c r="R101" i="9"/>
  <c r="V101" i="9"/>
  <c r="S101" i="9"/>
  <c r="W101" i="9"/>
  <c r="P102" i="9"/>
  <c r="P101" i="9"/>
  <c r="T101" i="9"/>
  <c r="Q101" i="9"/>
  <c r="R102" i="9"/>
  <c r="R67" i="9"/>
  <c r="V67" i="9"/>
  <c r="S68" i="9"/>
  <c r="W68" i="9"/>
  <c r="S67" i="9"/>
  <c r="W67" i="9"/>
  <c r="T68" i="9"/>
  <c r="Q67" i="9"/>
  <c r="R68" i="9"/>
  <c r="V33" i="9"/>
  <c r="C37" i="9" l="1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V73" i="9" s="1"/>
  <c r="F72" i="9"/>
  <c r="N62" i="9"/>
  <c r="N96" i="9" s="1"/>
  <c r="K62" i="9"/>
  <c r="K96" i="9" s="1"/>
  <c r="K61" i="9"/>
  <c r="K95" i="9" s="1"/>
  <c r="J64" i="9"/>
  <c r="J98" i="9" s="1"/>
  <c r="J62" i="9"/>
  <c r="J96" i="9" s="1"/>
  <c r="J60" i="9"/>
  <c r="J94" i="9" s="1"/>
  <c r="J59" i="9"/>
  <c r="J93" i="9" s="1"/>
  <c r="J57" i="9"/>
  <c r="J91" i="9" s="1"/>
  <c r="J56" i="9"/>
  <c r="J90" i="9" s="1"/>
  <c r="J55" i="9"/>
  <c r="J89" i="9" s="1"/>
  <c r="J51" i="9"/>
  <c r="J85" i="9" s="1"/>
  <c r="N40" i="9"/>
  <c r="N74" i="9" s="1"/>
  <c r="K40" i="9"/>
  <c r="K74" i="9" s="1"/>
  <c r="H40" i="9"/>
  <c r="H74" i="9" s="1"/>
  <c r="S73" i="9"/>
  <c r="H61" i="9"/>
  <c r="H95" i="9" s="1"/>
  <c r="J58" i="9"/>
  <c r="J92" i="9" s="1"/>
  <c r="H58" i="9"/>
  <c r="H92" i="9" s="1"/>
  <c r="W73" i="9" l="1"/>
  <c r="T95" i="9"/>
  <c r="G74" i="9"/>
  <c r="G72" i="9"/>
  <c r="S88" i="9"/>
  <c r="U73" i="9"/>
  <c r="V72" i="9"/>
  <c r="R72" i="9"/>
  <c r="U72" i="9"/>
  <c r="Q72" i="9"/>
  <c r="S72" i="9"/>
  <c r="T72" i="9"/>
  <c r="G73" i="9"/>
  <c r="W72" i="9"/>
  <c r="S90" i="9"/>
  <c r="R73" i="9"/>
  <c r="T73" i="9"/>
  <c r="S92" i="9"/>
  <c r="Q73" i="9"/>
  <c r="S74" i="9"/>
  <c r="S89" i="9"/>
  <c r="S91" i="9"/>
  <c r="S93" i="9"/>
  <c r="G40" i="9"/>
  <c r="C72" i="9" l="1"/>
  <c r="C73" i="9"/>
  <c r="P72" i="9"/>
  <c r="P73" i="9"/>
  <c r="G6" i="9" l="1"/>
  <c r="C6" i="9" s="1"/>
  <c r="G7" i="9"/>
  <c r="C7" i="9" s="1"/>
  <c r="G8" i="9"/>
  <c r="C8" i="9" s="1"/>
  <c r="C9" i="9"/>
  <c r="G10" i="9"/>
  <c r="C10" i="9" s="1"/>
  <c r="G11" i="9"/>
  <c r="G12" i="9"/>
  <c r="G13" i="9"/>
  <c r="C13" i="9" s="1"/>
  <c r="G14" i="9"/>
  <c r="C14" i="9" s="1"/>
  <c r="G15" i="9"/>
  <c r="G16" i="9"/>
  <c r="G17" i="9"/>
  <c r="C17" i="9" s="1"/>
  <c r="G18" i="9"/>
  <c r="C18" i="9" s="1"/>
  <c r="G19" i="9"/>
  <c r="G20" i="9"/>
  <c r="G21" i="9"/>
  <c r="C21" i="9" s="1"/>
  <c r="G22" i="9"/>
  <c r="C22" i="9" s="1"/>
  <c r="G23" i="9"/>
  <c r="G24" i="9"/>
  <c r="G25" i="9"/>
  <c r="C25" i="9" s="1"/>
  <c r="G26" i="9"/>
  <c r="C26" i="9" s="1"/>
  <c r="G27" i="9"/>
  <c r="G28" i="9"/>
  <c r="G29" i="9"/>
  <c r="C29" i="9" s="1"/>
  <c r="G30" i="9"/>
  <c r="C30" i="9" s="1"/>
  <c r="G31" i="9"/>
  <c r="C31" i="9" s="1"/>
  <c r="F37" i="9"/>
  <c r="F71" i="9" s="1"/>
  <c r="C28" i="9" l="1"/>
  <c r="C20" i="9"/>
  <c r="C12" i="9"/>
  <c r="C27" i="9"/>
  <c r="C23" i="9"/>
  <c r="C19" i="9"/>
  <c r="C15" i="9"/>
  <c r="C11" i="9"/>
  <c r="C24" i="9"/>
  <c r="C16" i="9"/>
  <c r="G4" i="9"/>
  <c r="C4" i="9" s="1"/>
  <c r="G5" i="9"/>
  <c r="C5" i="9" s="1"/>
  <c r="W105" i="9" l="1"/>
  <c r="V105" i="9"/>
  <c r="U105" i="9"/>
  <c r="T105" i="9"/>
  <c r="S105" i="9"/>
  <c r="R105" i="9"/>
  <c r="Q105" i="9"/>
  <c r="R77" i="9" l="1"/>
  <c r="R78" i="9"/>
  <c r="R81" i="9"/>
  <c r="R82" i="9"/>
  <c r="R85" i="9"/>
  <c r="R86" i="9"/>
  <c r="R89" i="9"/>
  <c r="R90" i="9"/>
  <c r="R93" i="9"/>
  <c r="R94" i="9"/>
  <c r="R97" i="9"/>
  <c r="R98" i="9"/>
  <c r="R99" i="9"/>
  <c r="V76" i="9"/>
  <c r="V77" i="9"/>
  <c r="V80" i="9"/>
  <c r="V81" i="9"/>
  <c r="V84" i="9"/>
  <c r="V85" i="9"/>
  <c r="V88" i="9"/>
  <c r="V89" i="9"/>
  <c r="V92" i="9"/>
  <c r="V93" i="9"/>
  <c r="V96" i="9"/>
  <c r="V97" i="9"/>
  <c r="V99" i="9"/>
  <c r="U85" i="9"/>
  <c r="U86" i="9"/>
  <c r="U91" i="9"/>
  <c r="U94" i="9"/>
  <c r="U99" i="9"/>
  <c r="K41" i="9"/>
  <c r="K75" i="9" s="1"/>
  <c r="K42" i="9"/>
  <c r="K76" i="9" s="1"/>
  <c r="K45" i="9"/>
  <c r="K79" i="9" s="1"/>
  <c r="K46" i="9"/>
  <c r="K80" i="9" s="1"/>
  <c r="K49" i="9"/>
  <c r="K83" i="9" s="1"/>
  <c r="T83" i="9" s="1"/>
  <c r="K50" i="9"/>
  <c r="K84" i="9" s="1"/>
  <c r="K51" i="9"/>
  <c r="K85" i="9" s="1"/>
  <c r="K52" i="9"/>
  <c r="K86" i="9" s="1"/>
  <c r="T86" i="9" s="1"/>
  <c r="K53" i="9"/>
  <c r="K87" i="9" s="1"/>
  <c r="T87" i="9" s="1"/>
  <c r="K54" i="9"/>
  <c r="K88" i="9" s="1"/>
  <c r="K55" i="9"/>
  <c r="K89" i="9" s="1"/>
  <c r="K56" i="9"/>
  <c r="K90" i="9" s="1"/>
  <c r="T90" i="9" s="1"/>
  <c r="K57" i="9"/>
  <c r="K91" i="9" s="1"/>
  <c r="T91" i="9" s="1"/>
  <c r="K58" i="9"/>
  <c r="K92" i="9" s="1"/>
  <c r="K59" i="9"/>
  <c r="K93" i="9" s="1"/>
  <c r="K60" i="9"/>
  <c r="K94" i="9" s="1"/>
  <c r="T94" i="9" s="1"/>
  <c r="K63" i="9"/>
  <c r="K97" i="9" s="1"/>
  <c r="K64" i="9"/>
  <c r="K98" i="9" s="1"/>
  <c r="K65" i="9"/>
  <c r="K99" i="9" s="1"/>
  <c r="T99" i="9" s="1"/>
  <c r="U75" i="9" l="1"/>
  <c r="U74" i="9"/>
  <c r="T89" i="9"/>
  <c r="U98" i="9"/>
  <c r="U88" i="9"/>
  <c r="V91" i="9"/>
  <c r="V83" i="9"/>
  <c r="V75" i="9"/>
  <c r="V74" i="9"/>
  <c r="R88" i="9"/>
  <c r="T97" i="9"/>
  <c r="T96" i="9"/>
  <c r="T75" i="9"/>
  <c r="T74" i="9"/>
  <c r="T93" i="9"/>
  <c r="T85" i="9"/>
  <c r="T79" i="9"/>
  <c r="U93" i="9"/>
  <c r="U84" i="9"/>
  <c r="V95" i="9"/>
  <c r="V87" i="9"/>
  <c r="V79" i="9"/>
  <c r="R96" i="9"/>
  <c r="R84" i="9"/>
  <c r="R80" i="9"/>
  <c r="R76" i="9"/>
  <c r="T98" i="9"/>
  <c r="T92" i="9"/>
  <c r="T88" i="9"/>
  <c r="T84" i="9"/>
  <c r="U97" i="9"/>
  <c r="U92" i="9"/>
  <c r="U87" i="9"/>
  <c r="U83" i="9"/>
  <c r="V98" i="9"/>
  <c r="V94" i="9"/>
  <c r="V90" i="9"/>
  <c r="V86" i="9"/>
  <c r="V82" i="9"/>
  <c r="V78" i="9"/>
  <c r="R91" i="9"/>
  <c r="R87" i="9"/>
  <c r="R83" i="9"/>
  <c r="R79" i="9"/>
  <c r="R75" i="9"/>
  <c r="R74" i="9"/>
  <c r="R92" i="9"/>
  <c r="R95" i="9"/>
  <c r="H57" i="9"/>
  <c r="H91" i="9" s="1"/>
  <c r="H41" i="9"/>
  <c r="H75" i="9" s="1"/>
  <c r="Q74" i="9" s="1"/>
  <c r="H42" i="9"/>
  <c r="H76" i="9" s="1"/>
  <c r="H49" i="9"/>
  <c r="H83" i="9" s="1"/>
  <c r="H50" i="9"/>
  <c r="H84" i="9" s="1"/>
  <c r="H51" i="9"/>
  <c r="H85" i="9" s="1"/>
  <c r="H52" i="9"/>
  <c r="H86" i="9" s="1"/>
  <c r="H53" i="9"/>
  <c r="H87" i="9" s="1"/>
  <c r="H54" i="9"/>
  <c r="H88" i="9" s="1"/>
  <c r="H55" i="9"/>
  <c r="H89" i="9" s="1"/>
  <c r="H59" i="9"/>
  <c r="H93" i="9" s="1"/>
  <c r="Q92" i="9" s="1"/>
  <c r="H60" i="9"/>
  <c r="H94" i="9" s="1"/>
  <c r="H64" i="9"/>
  <c r="H98" i="9" s="1"/>
  <c r="H65" i="9"/>
  <c r="H99" i="9" s="1"/>
  <c r="S75" i="9"/>
  <c r="S76" i="9"/>
  <c r="J49" i="9"/>
  <c r="J83" i="9" s="1"/>
  <c r="J52" i="9"/>
  <c r="J86" i="9" s="1"/>
  <c r="J53" i="9"/>
  <c r="J87" i="9" s="1"/>
  <c r="S87" i="9" s="1"/>
  <c r="J61" i="9"/>
  <c r="J95" i="9" s="1"/>
  <c r="J65" i="9"/>
  <c r="N41" i="9"/>
  <c r="N75" i="9" s="1"/>
  <c r="N42" i="9"/>
  <c r="N76" i="9" s="1"/>
  <c r="N49" i="9"/>
  <c r="N83" i="9" s="1"/>
  <c r="N50" i="9"/>
  <c r="N84" i="9" s="1"/>
  <c r="W84" i="9" s="1"/>
  <c r="N51" i="9"/>
  <c r="N85" i="9" s="1"/>
  <c r="W85" i="9" s="1"/>
  <c r="N52" i="9"/>
  <c r="N86" i="9" s="1"/>
  <c r="N53" i="9"/>
  <c r="N87" i="9" s="1"/>
  <c r="N54" i="9"/>
  <c r="N88" i="9" s="1"/>
  <c r="W88" i="9" s="1"/>
  <c r="N55" i="9"/>
  <c r="N89" i="9" s="1"/>
  <c r="W89" i="9" s="1"/>
  <c r="N56" i="9"/>
  <c r="N90" i="9" s="1"/>
  <c r="N57" i="9"/>
  <c r="N91" i="9" s="1"/>
  <c r="N58" i="9"/>
  <c r="N92" i="9" s="1"/>
  <c r="W92" i="9" s="1"/>
  <c r="N59" i="9"/>
  <c r="N93" i="9" s="1"/>
  <c r="W93" i="9" s="1"/>
  <c r="N60" i="9"/>
  <c r="N94" i="9" s="1"/>
  <c r="N61" i="9"/>
  <c r="N95" i="9" s="1"/>
  <c r="W95" i="9" s="1"/>
  <c r="N63" i="9"/>
  <c r="N97" i="9" s="1"/>
  <c r="N64" i="9"/>
  <c r="N98" i="9" s="1"/>
  <c r="W98" i="9" s="1"/>
  <c r="N65" i="9"/>
  <c r="N99" i="9" s="1"/>
  <c r="W99" i="9" s="1"/>
  <c r="F65" i="9"/>
  <c r="F64" i="9"/>
  <c r="U64" i="9" s="1"/>
  <c r="F63" i="9"/>
  <c r="F62" i="9"/>
  <c r="F61" i="9"/>
  <c r="V61" i="9" s="1"/>
  <c r="F60" i="9"/>
  <c r="U60" i="9" s="1"/>
  <c r="F59" i="9"/>
  <c r="F58" i="9"/>
  <c r="V58" i="9" s="1"/>
  <c r="F57" i="9"/>
  <c r="F56" i="9"/>
  <c r="T56" i="9" s="1"/>
  <c r="F55" i="9"/>
  <c r="F54" i="9"/>
  <c r="F53" i="9"/>
  <c r="V53" i="9" s="1"/>
  <c r="F52" i="9"/>
  <c r="F51" i="9"/>
  <c r="F50" i="9"/>
  <c r="F49" i="9"/>
  <c r="F48" i="9"/>
  <c r="F47" i="9"/>
  <c r="F46" i="9"/>
  <c r="F45" i="9"/>
  <c r="F44" i="9"/>
  <c r="F43" i="9"/>
  <c r="F42" i="9"/>
  <c r="V42" i="9" s="1"/>
  <c r="F41" i="9"/>
  <c r="V41" i="9" s="1"/>
  <c r="F40" i="9"/>
  <c r="F39" i="9"/>
  <c r="F38" i="9"/>
  <c r="V100" i="9" l="1"/>
  <c r="V103" i="9" s="1"/>
  <c r="W97" i="9"/>
  <c r="W96" i="9"/>
  <c r="J99" i="9"/>
  <c r="S86" i="9"/>
  <c r="S85" i="9"/>
  <c r="W91" i="9"/>
  <c r="W87" i="9"/>
  <c r="W83" i="9"/>
  <c r="W94" i="9"/>
  <c r="W90" i="9"/>
  <c r="W86" i="9"/>
  <c r="S95" i="9"/>
  <c r="S94" i="9"/>
  <c r="W75" i="9"/>
  <c r="W74" i="9"/>
  <c r="R100" i="9"/>
  <c r="R103" i="9" s="1"/>
  <c r="G92" i="9"/>
  <c r="C92" i="9" s="1"/>
  <c r="Q94" i="9"/>
  <c r="G94" i="9"/>
  <c r="G87" i="9"/>
  <c r="Q87" i="9"/>
  <c r="G83" i="9"/>
  <c r="Q83" i="9"/>
  <c r="Q99" i="9"/>
  <c r="G89" i="9"/>
  <c r="G85" i="9"/>
  <c r="Q85" i="9"/>
  <c r="G75" i="9"/>
  <c r="Q75" i="9"/>
  <c r="G95" i="9"/>
  <c r="Q93" i="9"/>
  <c r="G93" i="9"/>
  <c r="G86" i="9"/>
  <c r="Q86" i="9"/>
  <c r="G76" i="9"/>
  <c r="G98" i="9"/>
  <c r="Q98" i="9"/>
  <c r="G88" i="9"/>
  <c r="Q88" i="9"/>
  <c r="Q84" i="9"/>
  <c r="Q91" i="9"/>
  <c r="G91" i="9"/>
  <c r="G51" i="9"/>
  <c r="G58" i="9"/>
  <c r="C58" i="9" s="1"/>
  <c r="G52" i="9"/>
  <c r="G42" i="9"/>
  <c r="G61" i="9"/>
  <c r="G41" i="9"/>
  <c r="G65" i="9"/>
  <c r="G60" i="9"/>
  <c r="G54" i="9"/>
  <c r="G57" i="9"/>
  <c r="C57" i="9" s="1"/>
  <c r="G55" i="9"/>
  <c r="G59" i="9"/>
  <c r="G53" i="9"/>
  <c r="G49" i="9"/>
  <c r="W59" i="9"/>
  <c r="Q50" i="9"/>
  <c r="V56" i="9"/>
  <c r="T58" i="9"/>
  <c r="V51" i="9"/>
  <c r="S52" i="9"/>
  <c r="S58" i="9"/>
  <c r="S65" i="9"/>
  <c r="T50" i="9"/>
  <c r="V55" i="9"/>
  <c r="U50" i="9"/>
  <c r="R65" i="9"/>
  <c r="R58" i="9"/>
  <c r="S59" i="9"/>
  <c r="Q51" i="9"/>
  <c r="T53" i="9"/>
  <c r="W56" i="9"/>
  <c r="T59" i="9"/>
  <c r="T64" i="9"/>
  <c r="U51" i="9"/>
  <c r="R52" i="9"/>
  <c r="R56" i="9"/>
  <c r="S53" i="9"/>
  <c r="W52" i="9"/>
  <c r="T52" i="9"/>
  <c r="V52" i="9"/>
  <c r="Q60" i="9"/>
  <c r="W58" i="9"/>
  <c r="W53" i="9"/>
  <c r="Q41" i="9"/>
  <c r="Q49" i="9"/>
  <c r="U52" i="9"/>
  <c r="U58" i="9"/>
  <c r="V59" i="9"/>
  <c r="T62" i="9"/>
  <c r="T54" i="9"/>
  <c r="T57" i="9"/>
  <c r="W57" i="9"/>
  <c r="S57" i="9"/>
  <c r="R57" i="9"/>
  <c r="W63" i="9"/>
  <c r="S63" i="9"/>
  <c r="V63" i="9"/>
  <c r="R63" i="9"/>
  <c r="W49" i="9"/>
  <c r="V49" i="9"/>
  <c r="R49" i="9"/>
  <c r="U54" i="9"/>
  <c r="U57" i="9"/>
  <c r="U63" i="9"/>
  <c r="T41" i="9"/>
  <c r="W41" i="9"/>
  <c r="S41" i="9"/>
  <c r="R41" i="9"/>
  <c r="S42" i="9"/>
  <c r="R42" i="9"/>
  <c r="U49" i="9"/>
  <c r="T55" i="9"/>
  <c r="W55" i="9"/>
  <c r="S55" i="9"/>
  <c r="R55" i="9"/>
  <c r="V57" i="9"/>
  <c r="W64" i="9"/>
  <c r="V64" i="9"/>
  <c r="R64" i="9"/>
  <c r="U65" i="9"/>
  <c r="Q65" i="9"/>
  <c r="T65" i="9"/>
  <c r="V65" i="9"/>
  <c r="W54" i="9"/>
  <c r="S54" i="9"/>
  <c r="V54" i="9"/>
  <c r="R54" i="9"/>
  <c r="T63" i="9"/>
  <c r="T49" i="9"/>
  <c r="W60" i="9"/>
  <c r="S60" i="9"/>
  <c r="V60" i="9"/>
  <c r="R60" i="9"/>
  <c r="T60" i="9"/>
  <c r="U41" i="9"/>
  <c r="W50" i="9"/>
  <c r="V50" i="9"/>
  <c r="R50" i="9"/>
  <c r="T51" i="9"/>
  <c r="W51" i="9"/>
  <c r="S51" i="9"/>
  <c r="R51" i="9"/>
  <c r="Q54" i="9"/>
  <c r="Q57" i="9"/>
  <c r="T61" i="9"/>
  <c r="W61" i="9"/>
  <c r="S61" i="9"/>
  <c r="R61" i="9"/>
  <c r="Q64" i="9"/>
  <c r="W65" i="9"/>
  <c r="Q53" i="9"/>
  <c r="U53" i="9"/>
  <c r="Q59" i="9"/>
  <c r="U59" i="9"/>
  <c r="Q52" i="9"/>
  <c r="R53" i="9"/>
  <c r="Q58" i="9"/>
  <c r="R59" i="9"/>
  <c r="P92" i="9" l="1"/>
  <c r="S96" i="9"/>
  <c r="S97" i="9"/>
  <c r="S99" i="9"/>
  <c r="S98" i="9"/>
  <c r="C51" i="9"/>
  <c r="P74" i="9"/>
  <c r="C74" i="9"/>
  <c r="G99" i="9"/>
  <c r="P99" i="9" s="1"/>
  <c r="P58" i="9"/>
  <c r="C91" i="9"/>
  <c r="P91" i="9"/>
  <c r="C93" i="9"/>
  <c r="P93" i="9"/>
  <c r="C88" i="9"/>
  <c r="P88" i="9"/>
  <c r="C75" i="9"/>
  <c r="P75" i="9"/>
  <c r="C87" i="9"/>
  <c r="P87" i="9"/>
  <c r="C98" i="9"/>
  <c r="P98" i="9"/>
  <c r="C86" i="9"/>
  <c r="P86" i="9"/>
  <c r="C85" i="9"/>
  <c r="P85" i="9"/>
  <c r="C94" i="9"/>
  <c r="P94" i="9"/>
  <c r="P51" i="9"/>
  <c r="P57" i="9"/>
  <c r="P59" i="9"/>
  <c r="C59" i="9"/>
  <c r="P54" i="9"/>
  <c r="C54" i="9"/>
  <c r="P65" i="9"/>
  <c r="C65" i="9"/>
  <c r="P52" i="9"/>
  <c r="C52" i="9"/>
  <c r="P53" i="9"/>
  <c r="C53" i="9"/>
  <c r="P60" i="9"/>
  <c r="C60" i="9"/>
  <c r="P41" i="9"/>
  <c r="C41" i="9"/>
  <c r="C99" i="9" l="1"/>
  <c r="F5" i="9"/>
  <c r="F6" i="9"/>
  <c r="F7" i="9"/>
  <c r="Q7" i="9" s="1"/>
  <c r="F9" i="9"/>
  <c r="F10" i="9"/>
  <c r="F11" i="9"/>
  <c r="F12" i="9"/>
  <c r="F13" i="9"/>
  <c r="F14" i="9"/>
  <c r="F15" i="9"/>
  <c r="Q15" i="9" s="1"/>
  <c r="F16" i="9"/>
  <c r="Q16" i="9" s="1"/>
  <c r="F17" i="9"/>
  <c r="W17" i="9" s="1"/>
  <c r="F18" i="9"/>
  <c r="Q18" i="9" s="1"/>
  <c r="F19" i="9"/>
  <c r="Q19" i="9" s="1"/>
  <c r="F20" i="9"/>
  <c r="Q20" i="9" s="1"/>
  <c r="F21" i="9"/>
  <c r="W21" i="9" s="1"/>
  <c r="F22" i="9"/>
  <c r="F23" i="9"/>
  <c r="Q23" i="9" s="1"/>
  <c r="F24" i="9"/>
  <c r="Q24" i="9" s="1"/>
  <c r="F25" i="9"/>
  <c r="W25" i="9" s="1"/>
  <c r="F26" i="9"/>
  <c r="Q26" i="9" s="1"/>
  <c r="F27" i="9"/>
  <c r="Q27" i="9" s="1"/>
  <c r="F28" i="9"/>
  <c r="F29" i="9"/>
  <c r="W29" i="9" s="1"/>
  <c r="F30" i="9"/>
  <c r="Q30" i="9" s="1"/>
  <c r="F31" i="9"/>
  <c r="Q31" i="9" s="1"/>
  <c r="F4" i="9"/>
  <c r="P4" i="9" s="1"/>
  <c r="F8" i="9"/>
  <c r="Q8" i="9" s="1"/>
  <c r="S21" i="9" l="1"/>
  <c r="R19" i="9"/>
  <c r="U15" i="9"/>
  <c r="T31" i="9"/>
  <c r="Q29" i="9"/>
  <c r="U31" i="9"/>
  <c r="T23" i="9"/>
  <c r="R27" i="9"/>
  <c r="U23" i="9"/>
  <c r="T15" i="9"/>
  <c r="U26" i="9"/>
  <c r="V30" i="9"/>
  <c r="T26" i="9"/>
  <c r="T18" i="9"/>
  <c r="V26" i="9"/>
  <c r="R31" i="9"/>
  <c r="R23" i="9"/>
  <c r="R15" i="9"/>
  <c r="S25" i="9"/>
  <c r="U27" i="9"/>
  <c r="U19" i="9"/>
  <c r="V18" i="9"/>
  <c r="T27" i="9"/>
  <c r="T19" i="9"/>
  <c r="R30" i="9"/>
  <c r="R22" i="9"/>
  <c r="U18" i="9"/>
  <c r="Q17" i="9"/>
  <c r="S18" i="9"/>
  <c r="R26" i="9"/>
  <c r="R18" i="9"/>
  <c r="S29" i="9"/>
  <c r="S17" i="9"/>
  <c r="U30" i="9"/>
  <c r="V22" i="9"/>
  <c r="T30" i="9"/>
  <c r="T22" i="9"/>
  <c r="U7" i="9"/>
  <c r="W24" i="9"/>
  <c r="W16" i="9"/>
  <c r="T7" i="9"/>
  <c r="S20" i="9"/>
  <c r="S8" i="9"/>
  <c r="V29" i="9"/>
  <c r="V25" i="9"/>
  <c r="V21" i="9"/>
  <c r="V17" i="9"/>
  <c r="W31" i="9"/>
  <c r="W27" i="9"/>
  <c r="W23" i="9"/>
  <c r="W19" i="9"/>
  <c r="W15" i="9"/>
  <c r="W7" i="9"/>
  <c r="Q25" i="9"/>
  <c r="R29" i="9"/>
  <c r="R25" i="9"/>
  <c r="R21" i="9"/>
  <c r="R17" i="9"/>
  <c r="S31" i="9"/>
  <c r="S27" i="9"/>
  <c r="S23" i="9"/>
  <c r="S19" i="9"/>
  <c r="S15" i="9"/>
  <c r="S7" i="9"/>
  <c r="U29" i="9"/>
  <c r="U25" i="9"/>
  <c r="U21" i="9"/>
  <c r="U17" i="9"/>
  <c r="V24" i="9"/>
  <c r="V20" i="9"/>
  <c r="V16" i="9"/>
  <c r="V8" i="9"/>
  <c r="W30" i="9"/>
  <c r="W26" i="9"/>
  <c r="W22" i="9"/>
  <c r="W18" i="9"/>
  <c r="T29" i="9"/>
  <c r="T25" i="9"/>
  <c r="T21" i="9"/>
  <c r="T17" i="9"/>
  <c r="R7" i="9"/>
  <c r="W20" i="9"/>
  <c r="W8" i="9"/>
  <c r="S24" i="9"/>
  <c r="Q21" i="9"/>
  <c r="R24" i="9"/>
  <c r="R20" i="9"/>
  <c r="R16" i="9"/>
  <c r="R8" i="9"/>
  <c r="S26" i="9"/>
  <c r="U24" i="9"/>
  <c r="U20" i="9"/>
  <c r="U16" i="9"/>
  <c r="U8" i="9"/>
  <c r="V31" i="9"/>
  <c r="V27" i="9"/>
  <c r="V23" i="9"/>
  <c r="V19" i="9"/>
  <c r="V15" i="9"/>
  <c r="V7" i="9"/>
  <c r="T24" i="9"/>
  <c r="T20" i="9"/>
  <c r="T16" i="9"/>
  <c r="T8" i="9"/>
  <c r="H46" i="9" l="1"/>
  <c r="H80" i="9" s="1"/>
  <c r="J46" i="9"/>
  <c r="J80" i="9" s="1"/>
  <c r="N46" i="9"/>
  <c r="N80" i="9" s="1"/>
  <c r="S11" i="9"/>
  <c r="J45" i="9"/>
  <c r="J79" i="9" s="1"/>
  <c r="S14" i="9"/>
  <c r="J48" i="9"/>
  <c r="J82" i="9" s="1"/>
  <c r="S82" i="9" s="1"/>
  <c r="T12" i="9"/>
  <c r="S12" i="9"/>
  <c r="U12" i="9"/>
  <c r="W12" i="9"/>
  <c r="V12" i="9"/>
  <c r="Q12" i="9"/>
  <c r="S79" i="9" l="1"/>
  <c r="G80" i="9"/>
  <c r="G46" i="9"/>
  <c r="S48" i="9"/>
  <c r="V46" i="9"/>
  <c r="S45" i="9"/>
  <c r="J47" i="9" l="1"/>
  <c r="S13" i="9"/>
  <c r="S16" i="9"/>
  <c r="J50" i="9"/>
  <c r="S30" i="9"/>
  <c r="J81" i="9" l="1"/>
  <c r="S46" i="9"/>
  <c r="J84" i="9"/>
  <c r="S83" i="9" s="1"/>
  <c r="S49" i="9"/>
  <c r="G50" i="9"/>
  <c r="G64" i="9"/>
  <c r="S64" i="9"/>
  <c r="S47" i="9"/>
  <c r="S50" i="9"/>
  <c r="S10" i="9"/>
  <c r="J44" i="9"/>
  <c r="J78" i="9" s="1"/>
  <c r="H56" i="9"/>
  <c r="S84" i="9" l="1"/>
  <c r="S78" i="9"/>
  <c r="S77" i="9"/>
  <c r="S81" i="9"/>
  <c r="S80" i="9"/>
  <c r="C50" i="9"/>
  <c r="C49" i="9"/>
  <c r="P49" i="9"/>
  <c r="H90" i="9"/>
  <c r="Q89" i="9" s="1"/>
  <c r="Q55" i="9"/>
  <c r="G84" i="9"/>
  <c r="C84" i="9" s="1"/>
  <c r="Q90" i="9"/>
  <c r="P50" i="9"/>
  <c r="P64" i="9"/>
  <c r="C64" i="9"/>
  <c r="Q56" i="9"/>
  <c r="S22" i="9"/>
  <c r="S44" i="9"/>
  <c r="Q22" i="9"/>
  <c r="S100" i="9" l="1"/>
  <c r="S103" i="9" s="1"/>
  <c r="P84" i="9"/>
  <c r="U55" i="9"/>
  <c r="P83" i="9"/>
  <c r="C83" i="9"/>
  <c r="G90" i="9"/>
  <c r="G56" i="9"/>
  <c r="U56" i="9"/>
  <c r="S56" i="9"/>
  <c r="U22" i="9"/>
  <c r="C89" i="9" l="1"/>
  <c r="P89" i="9"/>
  <c r="U90" i="9"/>
  <c r="U89" i="9"/>
  <c r="C55" i="9"/>
  <c r="P55" i="9"/>
  <c r="C90" i="9"/>
  <c r="P90" i="9"/>
  <c r="P56" i="9"/>
  <c r="C56" i="9"/>
  <c r="P18" i="9" l="1"/>
  <c r="P15" i="9"/>
  <c r="P16" i="9"/>
  <c r="P17" i="9"/>
  <c r="P19" i="9"/>
  <c r="P20" i="9"/>
  <c r="P21" i="9"/>
  <c r="P23" i="9"/>
  <c r="P24" i="9"/>
  <c r="P25" i="9"/>
  <c r="P26" i="9"/>
  <c r="P27" i="9"/>
  <c r="P29" i="9"/>
  <c r="P30" i="9"/>
  <c r="P22" i="9"/>
  <c r="P31" i="9"/>
  <c r="U79" i="9" l="1"/>
  <c r="K48" i="9"/>
  <c r="K82" i="9" s="1"/>
  <c r="T82" i="9" s="1"/>
  <c r="K47" i="9"/>
  <c r="U82" i="9"/>
  <c r="N45" i="9"/>
  <c r="N79" i="9" s="1"/>
  <c r="W79" i="9" s="1"/>
  <c r="H45" i="9"/>
  <c r="H79" i="9" s="1"/>
  <c r="H62" i="9"/>
  <c r="H47" i="9"/>
  <c r="N48" i="9"/>
  <c r="N82" i="9" s="1"/>
  <c r="W82" i="9" s="1"/>
  <c r="H48" i="9"/>
  <c r="H82" i="9" s="1"/>
  <c r="N47" i="9"/>
  <c r="V11" i="9"/>
  <c r="U11" i="9"/>
  <c r="R12" i="9"/>
  <c r="R11" i="9"/>
  <c r="W11" i="9"/>
  <c r="T11" i="9"/>
  <c r="S28" i="9"/>
  <c r="T28" i="9"/>
  <c r="U28" i="9"/>
  <c r="V28" i="9"/>
  <c r="W28" i="9"/>
  <c r="R28" i="9"/>
  <c r="V14" i="9"/>
  <c r="T14" i="9"/>
  <c r="V13" i="9"/>
  <c r="U13" i="9"/>
  <c r="T13" i="9"/>
  <c r="U14" i="9"/>
  <c r="W14" i="9"/>
  <c r="R14" i="9"/>
  <c r="R13" i="9"/>
  <c r="W13" i="9"/>
  <c r="P12" i="9"/>
  <c r="Q11" i="9"/>
  <c r="P11" i="9"/>
  <c r="P28" i="9"/>
  <c r="Q28" i="9"/>
  <c r="Q13" i="9"/>
  <c r="Q14" i="9"/>
  <c r="P14" i="9"/>
  <c r="P13" i="9"/>
  <c r="N81" i="9" l="1"/>
  <c r="W46" i="9"/>
  <c r="H96" i="9"/>
  <c r="Q95" i="9" s="1"/>
  <c r="Q61" i="9"/>
  <c r="U46" i="9"/>
  <c r="H81" i="9"/>
  <c r="Q80" i="9" s="1"/>
  <c r="Q46" i="9"/>
  <c r="U61" i="9"/>
  <c r="K81" i="9"/>
  <c r="T46" i="9"/>
  <c r="G82" i="9"/>
  <c r="Q82" i="9"/>
  <c r="G79" i="9"/>
  <c r="Q79" i="9"/>
  <c r="Q81" i="9"/>
  <c r="G47" i="9"/>
  <c r="C46" i="9" s="1"/>
  <c r="G45" i="9"/>
  <c r="C45" i="9" s="1"/>
  <c r="G62" i="9"/>
  <c r="G48" i="9"/>
  <c r="R48" i="9"/>
  <c r="V48" i="9"/>
  <c r="T45" i="9"/>
  <c r="V47" i="9"/>
  <c r="U62" i="9"/>
  <c r="Q45" i="9"/>
  <c r="R47" i="9"/>
  <c r="T47" i="9"/>
  <c r="Q47" i="9"/>
  <c r="W62" i="9"/>
  <c r="S62" i="9"/>
  <c r="R45" i="9"/>
  <c r="W47" i="9"/>
  <c r="U47" i="9"/>
  <c r="V62" i="9"/>
  <c r="R46" i="9"/>
  <c r="P46" i="9"/>
  <c r="W48" i="9"/>
  <c r="R62" i="9"/>
  <c r="U45" i="9"/>
  <c r="Q48" i="9"/>
  <c r="U48" i="9"/>
  <c r="T48" i="9"/>
  <c r="Q62" i="9"/>
  <c r="W45" i="9"/>
  <c r="V45" i="9"/>
  <c r="P45" i="9" l="1"/>
  <c r="G81" i="9"/>
  <c r="C81" i="9" s="1"/>
  <c r="Q96" i="9"/>
  <c r="P61" i="9"/>
  <c r="C61" i="9"/>
  <c r="C80" i="9"/>
  <c r="P80" i="9"/>
  <c r="T81" i="9"/>
  <c r="T80" i="9"/>
  <c r="G96" i="9"/>
  <c r="U96" i="9"/>
  <c r="U95" i="9"/>
  <c r="U81" i="9"/>
  <c r="U80" i="9"/>
  <c r="W81" i="9"/>
  <c r="W80" i="9"/>
  <c r="C82" i="9"/>
  <c r="P82" i="9"/>
  <c r="C79" i="9"/>
  <c r="P79" i="9"/>
  <c r="P48" i="9"/>
  <c r="C48" i="9"/>
  <c r="P47" i="9"/>
  <c r="C47" i="9"/>
  <c r="P8" i="9"/>
  <c r="P81" i="9" l="1"/>
  <c r="C95" i="9"/>
  <c r="P95" i="9"/>
  <c r="W6" i="9"/>
  <c r="T6" i="9"/>
  <c r="S6" i="9"/>
  <c r="V10" i="9"/>
  <c r="R6" i="9"/>
  <c r="V6" i="9"/>
  <c r="Q40" i="9"/>
  <c r="U6" i="9"/>
  <c r="S9" i="9"/>
  <c r="Q6" i="9"/>
  <c r="P6" i="9"/>
  <c r="U78" i="9"/>
  <c r="H44" i="9"/>
  <c r="H78" i="9" s="1"/>
  <c r="H43" i="9"/>
  <c r="K44" i="9"/>
  <c r="K78" i="9" s="1"/>
  <c r="T78" i="9" s="1"/>
  <c r="K43" i="9"/>
  <c r="K77" i="9" l="1"/>
  <c r="T42" i="9"/>
  <c r="U42" i="9"/>
  <c r="H77" i="9"/>
  <c r="Q76" i="9" s="1"/>
  <c r="Q42" i="9"/>
  <c r="Q78" i="9"/>
  <c r="Q63" i="9"/>
  <c r="T5" i="9"/>
  <c r="W5" i="9"/>
  <c r="W9" i="9"/>
  <c r="N43" i="9"/>
  <c r="R40" i="9"/>
  <c r="T40" i="9"/>
  <c r="R4" i="9"/>
  <c r="R10" i="9"/>
  <c r="W10" i="9"/>
  <c r="N44" i="9"/>
  <c r="N78" i="9" s="1"/>
  <c r="W78" i="9" s="1"/>
  <c r="Q43" i="9"/>
  <c r="T4" i="9"/>
  <c r="T38" i="9"/>
  <c r="S5" i="9"/>
  <c r="V44" i="9"/>
  <c r="R5" i="9"/>
  <c r="T9" i="9"/>
  <c r="Q44" i="9"/>
  <c r="V40" i="9"/>
  <c r="S40" i="9"/>
  <c r="W40" i="9"/>
  <c r="U4" i="9"/>
  <c r="U38" i="9"/>
  <c r="R9" i="9"/>
  <c r="V9" i="9"/>
  <c r="U10" i="9"/>
  <c r="S4" i="9"/>
  <c r="S38" i="9"/>
  <c r="U5" i="9"/>
  <c r="V4" i="9"/>
  <c r="Q38" i="9"/>
  <c r="V5" i="9"/>
  <c r="W4" i="9"/>
  <c r="Q39" i="9"/>
  <c r="T10" i="9"/>
  <c r="U9" i="9"/>
  <c r="S43" i="9"/>
  <c r="U40" i="9"/>
  <c r="Q5" i="9"/>
  <c r="P9" i="9"/>
  <c r="Q9" i="9"/>
  <c r="Q10" i="9"/>
  <c r="P10" i="9"/>
  <c r="Q4" i="9"/>
  <c r="Q77" i="9" l="1"/>
  <c r="U77" i="9"/>
  <c r="U76" i="9"/>
  <c r="N77" i="9"/>
  <c r="G77" i="9" s="1"/>
  <c r="W42" i="9"/>
  <c r="T77" i="9"/>
  <c r="T76" i="9"/>
  <c r="G78" i="9"/>
  <c r="Q97" i="9"/>
  <c r="G97" i="9"/>
  <c r="G43" i="9"/>
  <c r="P43" i="9" s="1"/>
  <c r="G63" i="9"/>
  <c r="P40" i="9"/>
  <c r="C40" i="9"/>
  <c r="G38" i="9"/>
  <c r="G39" i="9"/>
  <c r="G44" i="9"/>
  <c r="U32" i="9"/>
  <c r="U35" i="9" s="1"/>
  <c r="V38" i="9"/>
  <c r="S32" i="9"/>
  <c r="S35" i="9" s="1"/>
  <c r="R38" i="9"/>
  <c r="W38" i="9"/>
  <c r="R32" i="9"/>
  <c r="R35" i="9" s="1"/>
  <c r="W32" i="9"/>
  <c r="V32" i="9"/>
  <c r="T32" i="9"/>
  <c r="T35" i="9" s="1"/>
  <c r="V39" i="9"/>
  <c r="V43" i="9"/>
  <c r="W44" i="9"/>
  <c r="W39" i="9"/>
  <c r="T44" i="9"/>
  <c r="T43" i="9"/>
  <c r="S39" i="9"/>
  <c r="Q66" i="9"/>
  <c r="Q69" i="9" s="1"/>
  <c r="U39" i="9"/>
  <c r="U44" i="9"/>
  <c r="R43" i="9"/>
  <c r="R44" i="9"/>
  <c r="W43" i="9"/>
  <c r="T39" i="9"/>
  <c r="U43" i="9"/>
  <c r="R39" i="9"/>
  <c r="Q32" i="9"/>
  <c r="P5" i="9"/>
  <c r="P7" i="9"/>
  <c r="Q100" i="9" l="1"/>
  <c r="Q103" i="9" s="1"/>
  <c r="T100" i="9"/>
  <c r="T103" i="9" s="1"/>
  <c r="P96" i="9"/>
  <c r="C96" i="9"/>
  <c r="W77" i="9"/>
  <c r="W76" i="9"/>
  <c r="C43" i="9"/>
  <c r="P42" i="9"/>
  <c r="C42" i="9"/>
  <c r="C63" i="9"/>
  <c r="C62" i="9"/>
  <c r="P62" i="9"/>
  <c r="C76" i="9"/>
  <c r="P76" i="9"/>
  <c r="U100" i="9"/>
  <c r="U103" i="9" s="1"/>
  <c r="Q35" i="9"/>
  <c r="V35" i="9"/>
  <c r="W35" i="9"/>
  <c r="P63" i="9"/>
  <c r="P77" i="9"/>
  <c r="C77" i="9"/>
  <c r="C97" i="9"/>
  <c r="P97" i="9"/>
  <c r="C78" i="9"/>
  <c r="P78" i="9"/>
  <c r="P44" i="9"/>
  <c r="C44" i="9"/>
  <c r="P39" i="9"/>
  <c r="C39" i="9"/>
  <c r="P38" i="9"/>
  <c r="C38" i="9"/>
  <c r="R66" i="9"/>
  <c r="R69" i="9" s="1"/>
  <c r="R106" i="9" s="1"/>
  <c r="P32" i="9"/>
  <c r="T66" i="9"/>
  <c r="T69" i="9" s="1"/>
  <c r="S66" i="9"/>
  <c r="S69" i="9" s="1"/>
  <c r="S106" i="9" s="1"/>
  <c r="W66" i="9"/>
  <c r="W69" i="9" s="1"/>
  <c r="U66" i="9"/>
  <c r="U69" i="9" s="1"/>
  <c r="V66" i="9"/>
  <c r="V69" i="9" s="1"/>
  <c r="T106" i="9" l="1"/>
  <c r="U106" i="9"/>
  <c r="Q106" i="9"/>
  <c r="W100" i="9"/>
  <c r="W103" i="9" s="1"/>
  <c r="W106" i="9" s="1"/>
  <c r="V106" i="9"/>
  <c r="P35" i="9"/>
  <c r="P100" i="9"/>
  <c r="P103" i="9" s="1"/>
  <c r="P66" i="9"/>
  <c r="P69" i="9" s="1"/>
  <c r="O106" i="9" l="1"/>
  <c r="O108" i="9" s="1"/>
  <c r="O110" i="9" s="1"/>
</calcChain>
</file>

<file path=xl/sharedStrings.xml><?xml version="1.0" encoding="utf-8"?>
<sst xmlns="http://schemas.openxmlformats.org/spreadsheetml/2006/main" count="271" uniqueCount="90">
  <si>
    <t>Skupaj</t>
  </si>
  <si>
    <t>JHL</t>
  </si>
  <si>
    <t>SNAGA</t>
  </si>
  <si>
    <t>VOKA</t>
  </si>
  <si>
    <t>JPE</t>
  </si>
  <si>
    <t>LPP</t>
  </si>
  <si>
    <t>LPT</t>
  </si>
  <si>
    <t>ZALE</t>
  </si>
  <si>
    <t>SKU</t>
  </si>
  <si>
    <t>Izdelek</t>
  </si>
  <si>
    <t>Količina</t>
  </si>
  <si>
    <t>269-12445</t>
  </si>
  <si>
    <t>CW2-00309</t>
  </si>
  <si>
    <t>AAA-10756</t>
  </si>
  <si>
    <t>EntCloudSuite ShrdSvr ALNG SubsVL MVL PerUsr</t>
  </si>
  <si>
    <t>W06-00022</t>
  </si>
  <si>
    <t xml:space="preserve">CoreCAL ALNG LicSAPk MVL DvcCAL 
</t>
  </si>
  <si>
    <t>076-01776</t>
  </si>
  <si>
    <t xml:space="preserve">Prjct ALNG LicSAPk MVL 
</t>
  </si>
  <si>
    <t>H30-00237</t>
  </si>
  <si>
    <t>D87-01057</t>
  </si>
  <si>
    <t xml:space="preserve">VisioPro ALNG LicSAPk MVL 
</t>
  </si>
  <si>
    <t>D86-01175</t>
  </si>
  <si>
    <t xml:space="preserve">VisioStd ALNG LicSAPk MVL 
</t>
  </si>
  <si>
    <t>77D-00110</t>
  </si>
  <si>
    <t>312-02177</t>
  </si>
  <si>
    <t>H04-00232</t>
  </si>
  <si>
    <t xml:space="preserve">SharePointSvr ALNG LicSAPk MVL 
</t>
  </si>
  <si>
    <t>7JQ-00341</t>
  </si>
  <si>
    <t xml:space="preserve">SQLSvrEntCore ALNG LicSAPk MVL 2Lic CoreLic 
</t>
  </si>
  <si>
    <t>228-04437</t>
  </si>
  <si>
    <t xml:space="preserve">SQLSvrStd ALNG LicSAPk MVL 
</t>
  </si>
  <si>
    <t>76A-00010</t>
  </si>
  <si>
    <t>EntCAL ALNG LicSAPk MVL Pltfrm UsrCAL wSrvcs</t>
  </si>
  <si>
    <t>6VC-01252</t>
  </si>
  <si>
    <t>WinRmtDsktpSrvcsCAL ALNG LicSAPk MVL UsrCAL</t>
  </si>
  <si>
    <t>359-00960</t>
  </si>
  <si>
    <t>SQLCAL ALNG LicSAPk MVL UsrCAL</t>
  </si>
  <si>
    <t>WSB-00068</t>
  </si>
  <si>
    <t>DsktpOptmztnPkforSA ALNG SubsVL MVL PerDvc forWinSA</t>
  </si>
  <si>
    <t>395-02412</t>
  </si>
  <si>
    <t>ExchgSvrEnt ALNG LicSAPk MVL</t>
  </si>
  <si>
    <t>Obdobje</t>
  </si>
  <si>
    <t>POPUST</t>
  </si>
  <si>
    <t>DDV</t>
  </si>
  <si>
    <t>SKUPAJ v EUR  3 leta</t>
  </si>
  <si>
    <t>Skupaj v EUR z DDV</t>
  </si>
  <si>
    <t>cena /kos s popustom v EUR</t>
  </si>
  <si>
    <t>Žig:</t>
  </si>
  <si>
    <t>Podpis:</t>
  </si>
  <si>
    <t>Predračun št.</t>
  </si>
  <si>
    <t>Datum</t>
  </si>
  <si>
    <t>Kos</t>
  </si>
  <si>
    <t>1.8.2018-31.7.2019</t>
  </si>
  <si>
    <t>1.8.2019-31.7.2020</t>
  </si>
  <si>
    <t>AAA-10726</t>
  </si>
  <si>
    <t>OfficeProPlus ALNG LicSAPk MVL Pltfrm</t>
  </si>
  <si>
    <t>WinEntforSA ALNG UpgrdSAPk MVL Pltfrm</t>
  </si>
  <si>
    <t>PPC v EUR brez DDV</t>
  </si>
  <si>
    <t>KV3-00381</t>
  </si>
  <si>
    <t>WINE3perDVC ALNG UpgrdSAPk MVL</t>
  </si>
  <si>
    <t>PrjctPro ALNG LicSAPk MVL w1PrjctSvrCAL</t>
  </si>
  <si>
    <t>MX3-00115</t>
  </si>
  <si>
    <t>VSEntSubMSDN ALNG LicSAPk MVL</t>
  </si>
  <si>
    <t>VSProSubMSDN ALNG LicSAPk MVL</t>
  </si>
  <si>
    <t>ExchgSvrStd ALNG LicSAPk MVL</t>
  </si>
  <si>
    <t>9EA-00039</t>
  </si>
  <si>
    <t>WinSvrDCCore ALNG LicSAPk MVL 2Lic CoreLic</t>
  </si>
  <si>
    <t>9EM-00562</t>
  </si>
  <si>
    <t>WinSvrSTDCore ALNG LicSAPk MVL 2Lic CoreLic</t>
  </si>
  <si>
    <t>9GS-00495</t>
  </si>
  <si>
    <t>CISSteDCCore ALNG LicSAPk MVL 2Lic CoreLic</t>
  </si>
  <si>
    <t>9GA-00006</t>
  </si>
  <si>
    <t>CISSteStdCore ALNG LicSAPk MVL 2Lic CoreLic</t>
  </si>
  <si>
    <t>NK4-00002</t>
  </si>
  <si>
    <t>PwrBIPro ShrdSvr ALNG SubsVL MVL PerUsr</t>
  </si>
  <si>
    <t>7NQ-00302</t>
  </si>
  <si>
    <t>SQLSvrStdCore ALNG LicSAPk MVL 2Lic CoreLic</t>
  </si>
  <si>
    <t>ŽALE</t>
  </si>
  <si>
    <t>M365 E3 FromSA ShrdSvr ALNG SubsVL MVL PerUsr</t>
  </si>
  <si>
    <t>M365 E3 ShrdSvr ALNG SubsVL MVL PerUsr</t>
  </si>
  <si>
    <t xml:space="preserve">Dodatne storitve </t>
  </si>
  <si>
    <t>cena v EUR brez DDV</t>
  </si>
  <si>
    <t>Ura</t>
  </si>
  <si>
    <t>cena /uro s popustom v EUR</t>
  </si>
  <si>
    <t>Podpora za sistemsko programsko opremo Microsoft 24x7x365</t>
  </si>
  <si>
    <t>Implementacija nove tehnološke opreme Microsoft</t>
  </si>
  <si>
    <t>DS1</t>
  </si>
  <si>
    <t>DS2</t>
  </si>
  <si>
    <t>1.8.2020-31.7.2021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</si>
</sst>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24"/>
      <color theme="2" tint="-0.749992370372631"/>
      <name val="Calibri"/>
      <family val="2"/>
      <charset val="238"/>
      <scheme val="minor"/>
    </font>
    <font>
      <sz val="11"/>
      <color theme="2" tint="-0.749992370372631"/>
      <name val="Calibri"/>
      <family val="2"/>
      <charset val="238"/>
      <scheme val="minor"/>
    </font>
    <font>
      <sz val="9"/>
      <color theme="2" tint="-0.749992370372631"/>
      <name val="Calibri"/>
      <family val="2"/>
      <charset val="238"/>
      <scheme val="minor"/>
    </font>
    <font>
      <b/>
      <sz val="24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6"/>
      <color theme="0" tint="-0.499984740745262"/>
      <name val="Calibri"/>
      <family val="2"/>
      <charset val="238"/>
      <scheme val="minor"/>
    </font>
    <font>
      <b/>
      <sz val="20"/>
      <color theme="0" tint="-0.499984740745262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2" tint="-0.74999237037263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double">
        <color indexed="64"/>
      </bottom>
      <diagonal/>
    </border>
    <border>
      <left/>
      <right/>
      <top style="thin">
        <color theme="9" tint="0.39997558519241921"/>
      </top>
      <bottom style="double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41" applyFont="1"/>
    <xf numFmtId="0" fontId="12" fillId="33" borderId="10" xfId="0" applyFont="1" applyFill="1" applyBorder="1"/>
    <xf numFmtId="0" fontId="0" fillId="0" borderId="0" xfId="0"/>
    <xf numFmtId="164" fontId="0" fillId="0" borderId="0" xfId="0" applyNumberFormat="1"/>
    <xf numFmtId="0" fontId="12" fillId="33" borderId="11" xfId="0" applyFont="1" applyFill="1" applyBorder="1"/>
    <xf numFmtId="164" fontId="0" fillId="34" borderId="12" xfId="0" applyNumberFormat="1" applyFont="1" applyFill="1" applyBorder="1"/>
    <xf numFmtId="164" fontId="0" fillId="0" borderId="12" xfId="0" applyNumberFormat="1" applyFont="1" applyBorder="1"/>
    <xf numFmtId="0" fontId="19" fillId="0" borderId="0" xfId="0" applyFont="1"/>
    <xf numFmtId="0" fontId="18" fillId="0" borderId="0" xfId="0" applyFont="1"/>
    <xf numFmtId="0" fontId="0" fillId="0" borderId="13" xfId="0" applyBorder="1"/>
    <xf numFmtId="44" fontId="0" fillId="0" borderId="13" xfId="42" applyFont="1" applyBorder="1"/>
    <xf numFmtId="0" fontId="15" fillId="0" borderId="13" xfId="41" applyFont="1" applyBorder="1" applyAlignment="1">
      <alignment vertical="center"/>
    </xf>
    <xf numFmtId="44" fontId="0" fillId="0" borderId="15" xfId="42" applyFont="1" applyBorder="1"/>
    <xf numFmtId="0" fontId="23" fillId="0" borderId="0" xfId="0" applyFont="1"/>
    <xf numFmtId="164" fontId="23" fillId="0" borderId="0" xfId="0" applyNumberFormat="1" applyFont="1"/>
    <xf numFmtId="0" fontId="0" fillId="0" borderId="13" xfId="0" applyBorder="1" applyAlignment="1">
      <alignment wrapText="1"/>
    </xf>
    <xf numFmtId="0" fontId="15" fillId="0" borderId="0" xfId="0" applyFont="1"/>
    <xf numFmtId="0" fontId="24" fillId="0" borderId="0" xfId="0" applyFont="1"/>
    <xf numFmtId="0" fontId="25" fillId="0" borderId="18" xfId="0" applyFont="1" applyBorder="1"/>
    <xf numFmtId="0" fontId="26" fillId="0" borderId="0" xfId="0" applyFont="1"/>
    <xf numFmtId="0" fontId="27" fillId="0" borderId="0" xfId="0" applyFont="1"/>
    <xf numFmtId="0" fontId="28" fillId="0" borderId="18" xfId="0" applyFont="1" applyBorder="1"/>
    <xf numFmtId="0" fontId="29" fillId="0" borderId="0" xfId="0" applyFont="1"/>
    <xf numFmtId="9" fontId="31" fillId="0" borderId="18" xfId="45" applyFont="1" applyBorder="1"/>
    <xf numFmtId="0" fontId="32" fillId="0" borderId="18" xfId="0" applyFont="1" applyBorder="1"/>
    <xf numFmtId="0" fontId="0" fillId="0" borderId="18" xfId="0" applyBorder="1"/>
    <xf numFmtId="0" fontId="18" fillId="0" borderId="18" xfId="0" applyFont="1" applyBorder="1"/>
    <xf numFmtId="164" fontId="0" fillId="0" borderId="18" xfId="0" applyNumberFormat="1" applyBorder="1"/>
    <xf numFmtId="165" fontId="22" fillId="36" borderId="13" xfId="42" applyNumberFormat="1" applyFont="1" applyFill="1" applyBorder="1"/>
    <xf numFmtId="0" fontId="0" fillId="34" borderId="12" xfId="41" applyNumberFormat="1" applyFont="1" applyFill="1" applyBorder="1" applyAlignment="1"/>
    <xf numFmtId="0" fontId="0" fillId="34" borderId="11" xfId="0" applyFont="1" applyFill="1" applyBorder="1"/>
    <xf numFmtId="0" fontId="0" fillId="34" borderId="20" xfId="0" applyFont="1" applyFill="1" applyBorder="1"/>
    <xf numFmtId="164" fontId="0" fillId="34" borderId="11" xfId="0" applyNumberFormat="1" applyFont="1" applyFill="1" applyBorder="1"/>
    <xf numFmtId="0" fontId="0" fillId="0" borderId="12" xfId="41" applyNumberFormat="1" applyFont="1" applyBorder="1" applyAlignment="1"/>
    <xf numFmtId="0" fontId="0" fillId="0" borderId="11" xfId="0" applyFont="1" applyBorder="1"/>
    <xf numFmtId="0" fontId="0" fillId="0" borderId="20" xfId="0" applyFont="1" applyBorder="1"/>
    <xf numFmtId="164" fontId="0" fillId="34" borderId="20" xfId="0" applyNumberFormat="1" applyFont="1" applyFill="1" applyBorder="1"/>
    <xf numFmtId="0" fontId="15" fillId="0" borderId="13" xfId="41" applyFont="1" applyBorder="1" applyAlignment="1">
      <alignment wrapText="1"/>
    </xf>
    <xf numFmtId="0" fontId="0" fillId="0" borderId="0" xfId="0" applyFill="1" applyBorder="1"/>
    <xf numFmtId="0" fontId="0" fillId="0" borderId="21" xfId="0" quotePrefix="1" applyFill="1" applyBorder="1"/>
    <xf numFmtId="0" fontId="15" fillId="0" borderId="13" xfId="41" applyFont="1" applyBorder="1" applyAlignment="1">
      <alignment horizontal="right" vertical="center"/>
    </xf>
    <xf numFmtId="0" fontId="20" fillId="0" borderId="14" xfId="41" applyFont="1" applyBorder="1" applyAlignment="1">
      <alignment horizontal="right" wrapText="1"/>
    </xf>
    <xf numFmtId="0" fontId="21" fillId="35" borderId="13" xfId="41" applyFont="1" applyFill="1" applyBorder="1" applyAlignment="1">
      <alignment horizontal="right" wrapText="1"/>
    </xf>
    <xf numFmtId="0" fontId="15" fillId="0" borderId="19" xfId="41" applyFont="1" applyBorder="1" applyAlignment="1">
      <alignment vertical="center"/>
    </xf>
    <xf numFmtId="0" fontId="15" fillId="0" borderId="19" xfId="41" applyFont="1" applyBorder="1" applyAlignment="1">
      <alignment horizontal="left" vertical="center" indent="1"/>
    </xf>
    <xf numFmtId="0" fontId="21" fillId="35" borderId="19" xfId="41" applyFont="1" applyFill="1" applyBorder="1" applyAlignment="1">
      <alignment horizontal="left" wrapText="1" indent="1"/>
    </xf>
    <xf numFmtId="0" fontId="20" fillId="0" borderId="19" xfId="41" applyFont="1" applyBorder="1" applyAlignment="1">
      <alignment horizontal="left" wrapText="1" indent="1"/>
    </xf>
    <xf numFmtId="0" fontId="0" fillId="0" borderId="13" xfId="0" quotePrefix="1" applyFill="1" applyBorder="1"/>
    <xf numFmtId="0" fontId="0" fillId="0" borderId="13" xfId="0" applyFill="1" applyBorder="1"/>
    <xf numFmtId="164" fontId="15" fillId="0" borderId="0" xfId="0" applyNumberFormat="1" applyFont="1"/>
    <xf numFmtId="164" fontId="0" fillId="0" borderId="22" xfId="0" applyNumberFormat="1" applyFont="1" applyBorder="1"/>
    <xf numFmtId="164" fontId="0" fillId="0" borderId="23" xfId="0" applyNumberFormat="1" applyFont="1" applyBorder="1"/>
    <xf numFmtId="164" fontId="0" fillId="0" borderId="24" xfId="0" applyNumberFormat="1" applyFont="1" applyBorder="1"/>
    <xf numFmtId="0" fontId="0" fillId="0" borderId="25" xfId="0" applyBorder="1"/>
    <xf numFmtId="0" fontId="35" fillId="0" borderId="0" xfId="0" applyFont="1" applyAlignment="1">
      <alignment horizontal="left"/>
    </xf>
    <xf numFmtId="44" fontId="0" fillId="37" borderId="14" xfId="42" applyFont="1" applyFill="1" applyBorder="1"/>
    <xf numFmtId="164" fontId="33" fillId="0" borderId="16" xfId="44" applyNumberFormat="1" applyFont="1" applyBorder="1" applyAlignment="1">
      <alignment horizontal="center"/>
    </xf>
    <xf numFmtId="44" fontId="33" fillId="0" borderId="17" xfId="44" applyFont="1" applyBorder="1" applyAlignment="1">
      <alignment horizontal="center"/>
    </xf>
    <xf numFmtId="44" fontId="30" fillId="0" borderId="16" xfId="44" applyFont="1" applyBorder="1" applyAlignment="1">
      <alignment horizontal="center"/>
    </xf>
    <xf numFmtId="44" fontId="30" fillId="0" borderId="17" xfId="44" applyFont="1" applyBorder="1" applyAlignment="1">
      <alignment horizontal="center"/>
    </xf>
    <xf numFmtId="44" fontId="34" fillId="0" borderId="16" xfId="44" applyFont="1" applyBorder="1" applyAlignment="1">
      <alignment horizontal="center"/>
    </xf>
    <xf numFmtId="44" fontId="34" fillId="0" borderId="17" xfId="44" applyFont="1" applyBorder="1" applyAlignment="1">
      <alignment horizontal="center"/>
    </xf>
  </cellXfs>
  <cellStyles count="46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Currency 2" xfId="42"/>
    <cellStyle name="Dobro" xfId="5" builtinId="26" customBuiltin="1"/>
    <cellStyle name="Izhod" xfId="9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3"/>
    <cellStyle name="Navadno" xfId="0" builtinId="0"/>
    <cellStyle name="Nevtralno" xfId="7" builtinId="28" customBuiltin="1"/>
    <cellStyle name="Normal 2" xfId="41"/>
    <cellStyle name="Odstotek" xfId="45" builtinId="5"/>
    <cellStyle name="Opomba" xfId="14" builtinId="10" customBuiltin="1"/>
    <cellStyle name="Opozorilo" xfId="13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1" builtinId="24" customBuiltin="1"/>
    <cellStyle name="Preveri celico" xfId="12" builtinId="23" customBuiltin="1"/>
    <cellStyle name="Računanje" xfId="10" builtinId="22" customBuiltin="1"/>
    <cellStyle name="Slabo" xfId="6" builtinId="27" customBuiltin="1"/>
    <cellStyle name="Valuta" xfId="44" builtinId="4"/>
    <cellStyle name="Vnos" xfId="8" builtinId="20" customBuiltin="1"/>
    <cellStyle name="Vsota" xfId="16" builtinId="25" customBuiltin="1"/>
  </cellStyles>
  <dxfs count="78"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164" formatCode="#,##0.00\ &quot;€&quot;"/>
    </dxf>
    <dxf>
      <numFmt numFmtId="164" formatCode="#,##0.00\ &quot;€&quot;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164" formatCode="#,##0.00\ &quot;€&quot;"/>
    </dxf>
    <dxf>
      <numFmt numFmtId="164" formatCode="#,##0.00\ &quot;€&quot;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164" formatCode="#,##0.00\ &quot;€&quot;"/>
    </dxf>
    <dxf>
      <numFmt numFmtId="164" formatCode="#,##0.00\ &quot;€&quot;"/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numFmt numFmtId="164" formatCode="#,##0.00\ &quot;€&quot;"/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164" formatCode="#,##0.00\ &quot;€&quot;"/>
    </dxf>
    <dxf>
      <numFmt numFmtId="164" formatCode="#,##0.00\ &quot;€&quot;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164" formatCode="#,##0.00\ &quot;€&quot;"/>
    </dxf>
    <dxf>
      <numFmt numFmtId="164" formatCode="#,##0.00\ &quot;€&quot;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164" formatCode="#,##0.00\ &quot;€&quot;"/>
    </dxf>
    <dxf>
      <numFmt numFmtId="164" formatCode="#,##0.00\ &quot;€&quot;"/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numFmt numFmtId="164" formatCode="#,##0.00\ &quot;€&quot;"/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164" formatCode="#,##0.00\ &quot;€&quot;"/>
    </dxf>
    <dxf>
      <numFmt numFmtId="164" formatCode="#,##0.00\ &quot;€&quot;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164" formatCode="#,##0.00\ &quot;€&quot;"/>
    </dxf>
    <dxf>
      <numFmt numFmtId="164" formatCode="#,##0.00\ &quot;€&quot;"/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numFmt numFmtId="164" formatCode="#,##0.00\ &quot;€&quot;"/>
    </dxf>
    <dxf>
      <numFmt numFmtId="164" formatCode="#,##0.00\ &quot;€&quot;"/>
      <border diagonalUp="0" diagonalDown="0">
        <left style="thin">
          <color theme="9" tint="0.39997558519241921"/>
        </left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border outline="0">
        <top style="thin">
          <color theme="9" tint="0.39997558519241921"/>
        </top>
      </border>
    </dxf>
    <dxf>
      <numFmt numFmtId="164" formatCode="#,##0.00\ &quot;€&quot;"/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</dxfs>
  <tableStyles count="0" defaultTableStyle="TableStyleMedium2" defaultPivotStyle="PivotStyleLight16"/>
  <colors>
    <mruColors>
      <color rgb="FFCCFF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5" name="Tabela15" displayName="Tabela15" ref="G3:N31" totalsRowShown="0">
  <autoFilter ref="G3:N31"/>
  <tableColumns count="8">
    <tableColumn id="1" name="Skupaj" dataDxfId="77" dataCellStyle="Normal 2">
      <calculatedColumnFormula>SUM(Tabela15[[#This Row],[JHL]:[LPT]])</calculatedColumnFormula>
    </tableColumn>
    <tableColumn id="4" name="JHL" dataDxfId="76" dataCellStyle="Normal 2"/>
    <tableColumn id="3" name="VOKA"/>
    <tableColumn id="5" name="JPE"/>
    <tableColumn id="2" name="SNAGA"/>
    <tableColumn id="6" name="LPP"/>
    <tableColumn id="9" name="ŽALE"/>
    <tableColumn id="7" name="LPT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16" name="Tabela16" displayName="Tabela16" ref="P3:W32" totalsRowCount="1" headerRowDxfId="75" dataDxfId="73" headerRowBorderDxfId="74" tableBorderDxfId="72">
  <autoFilter ref="P3:W31"/>
  <tableColumns count="8">
    <tableColumn id="5" name="Skupaj" totalsRowFunction="sum" dataDxfId="71" totalsRowDxfId="70">
      <calculatedColumnFormula>Tabela15[[#This Row],[Skupaj]]*$F4</calculatedColumnFormula>
    </tableColumn>
    <tableColumn id="6" name="JHL" totalsRowFunction="sum" dataDxfId="69" totalsRowDxfId="68">
      <calculatedColumnFormula>Tabela15[[#This Row],[JHL]]*$F4</calculatedColumnFormula>
    </tableColumn>
    <tableColumn id="7" name="VOKA" totalsRowFunction="sum" dataDxfId="67" totalsRowDxfId="66">
      <calculatedColumnFormula>Tabela15[[#This Row],[VOKA]]*$F4</calculatedColumnFormula>
    </tableColumn>
    <tableColumn id="8" name="JPE" totalsRowFunction="sum" dataDxfId="65" totalsRowDxfId="64">
      <calculatedColumnFormula>Tabela15[[#This Row],[JPE]]*$F4</calculatedColumnFormula>
    </tableColumn>
    <tableColumn id="1" name="SNAGA" totalsRowFunction="sum" dataDxfId="63" totalsRowDxfId="62">
      <calculatedColumnFormula>Tabela15[[#This Row],[SNAGA]]*$F4</calculatedColumnFormula>
    </tableColumn>
    <tableColumn id="2" name="LPP" totalsRowFunction="sum" dataDxfId="61" totalsRowDxfId="60">
      <calculatedColumnFormula>Tabela15[[#This Row],[LPP]]*$F4</calculatedColumnFormula>
    </tableColumn>
    <tableColumn id="3" name="ŽALE" totalsRowFunction="sum" dataDxfId="59" totalsRowDxfId="58">
      <calculatedColumnFormula>Tabela15[[#This Row],[ŽALE]]*$F4</calculatedColumnFormula>
    </tableColumn>
    <tableColumn id="4" name="LPT" totalsRowFunction="sum" dataDxfId="57" totalsRowDxfId="56">
      <calculatedColumnFormula>Tabela15[[#This Row],[LPT]]*$F4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Tabela155" displayName="Tabela155" ref="G37:N65" totalsRowShown="0">
  <autoFilter ref="G37:N65"/>
  <tableColumns count="8">
    <tableColumn id="1" name="Skupaj" dataDxfId="55" dataCellStyle="Normal 2">
      <calculatedColumnFormula>SUM(H38:N38)</calculatedColumnFormula>
    </tableColumn>
    <tableColumn id="4" name="JHL" dataDxfId="54" dataCellStyle="Normal 2">
      <calculatedColumnFormula>H4</calculatedColumnFormula>
    </tableColumn>
    <tableColumn id="3" name="VOKA" dataDxfId="53">
      <calculatedColumnFormula>I4</calculatedColumnFormula>
    </tableColumn>
    <tableColumn id="5" name="JPE" dataDxfId="52">
      <calculatedColumnFormula>J4</calculatedColumnFormula>
    </tableColumn>
    <tableColumn id="2" name="SNAGA" dataDxfId="51">
      <calculatedColumnFormula>K4</calculatedColumnFormula>
    </tableColumn>
    <tableColumn id="6" name="LPP" dataDxfId="50">
      <calculatedColumnFormula>L4</calculatedColumnFormula>
    </tableColumn>
    <tableColumn id="9" name="ZALE" dataDxfId="49">
      <calculatedColumnFormula>M4</calculatedColumnFormula>
    </tableColumn>
    <tableColumn id="7" name="LPT" dataDxfId="48">
      <calculatedColumnFormula>N4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13" name="Tabela1614" displayName="Tabela1614" ref="P37:W66" totalsRowCount="1" headerRowDxfId="47" dataDxfId="45" headerRowBorderDxfId="46" tableBorderDxfId="44">
  <autoFilter ref="P37:W65"/>
  <tableColumns count="8">
    <tableColumn id="5" name="Skupaj" totalsRowFunction="sum" dataDxfId="43" totalsRowDxfId="42">
      <calculatedColumnFormula>Tabela155[[#This Row],[Skupaj]]*$F38</calculatedColumnFormula>
    </tableColumn>
    <tableColumn id="6" name="JHL" totalsRowFunction="sum" dataDxfId="41" totalsRowDxfId="40">
      <calculatedColumnFormula>Tabela155[[#This Row],[JHL]]*$F38</calculatedColumnFormula>
    </tableColumn>
    <tableColumn id="7" name="VOKA" totalsRowFunction="sum" dataDxfId="39" totalsRowDxfId="38">
      <calculatedColumnFormula>Tabela155[[#This Row],[VOKA]]*$F38</calculatedColumnFormula>
    </tableColumn>
    <tableColumn id="8" name="JPE" totalsRowFunction="sum" dataDxfId="37" totalsRowDxfId="36">
      <calculatedColumnFormula>Tabela155[[#This Row],[JPE]]*$F38</calculatedColumnFormula>
    </tableColumn>
    <tableColumn id="1" name="SNAGA" totalsRowFunction="sum" dataDxfId="35" totalsRowDxfId="34">
      <calculatedColumnFormula>Tabela155[[#This Row],[SNAGA]]*$F38</calculatedColumnFormula>
    </tableColumn>
    <tableColumn id="2" name="LPP" totalsRowFunction="sum" dataDxfId="33" totalsRowDxfId="32">
      <calculatedColumnFormula>Tabela155[[#This Row],[LPP]]*$F38</calculatedColumnFormula>
    </tableColumn>
    <tableColumn id="3" name="ZALE" totalsRowFunction="sum" dataDxfId="31" totalsRowDxfId="30">
      <calculatedColumnFormula>Tabela155[[#This Row],[ZALE]]*$F38</calculatedColumnFormula>
    </tableColumn>
    <tableColumn id="4" name="LPT" totalsRowFunction="sum" dataDxfId="29" totalsRowDxfId="28">
      <calculatedColumnFormula>Tabela155[[#This Row],[LPT]]*$F38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8" name="Tabela1559" displayName="Tabela1559" ref="G71:N99" totalsRowShown="0">
  <autoFilter ref="G71:N99"/>
  <tableColumns count="8">
    <tableColumn id="1" name="Skupaj" dataDxfId="27" dataCellStyle="Normal 2">
      <calculatedColumnFormula>SUM(H72:N72)</calculatedColumnFormula>
    </tableColumn>
    <tableColumn id="4" name="JHL" dataDxfId="26" dataCellStyle="Normal 2">
      <calculatedColumnFormula>H38</calculatedColumnFormula>
    </tableColumn>
    <tableColumn id="3" name="VOKA" dataDxfId="25">
      <calculatedColumnFormula>I38</calculatedColumnFormula>
    </tableColumn>
    <tableColumn id="5" name="JPE" dataDxfId="24">
      <calculatedColumnFormula>J38</calculatedColumnFormula>
    </tableColumn>
    <tableColumn id="2" name="SNAGA" dataDxfId="23">
      <calculatedColumnFormula>K38</calculatedColumnFormula>
    </tableColumn>
    <tableColumn id="6" name="LPP" dataDxfId="22">
      <calculatedColumnFormula>L38</calculatedColumnFormula>
    </tableColumn>
    <tableColumn id="9" name="ZALE" dataDxfId="21">
      <calculatedColumnFormula>M38</calculatedColumnFormula>
    </tableColumn>
    <tableColumn id="7" name="LPT" dataDxfId="20">
      <calculatedColumnFormula>N38</calculatedColumnFormula>
    </tableColumn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9" name="Tabela161410" displayName="Tabela161410" ref="P71:W100" totalsRowCount="1" headerRowDxfId="19" dataDxfId="17" headerRowBorderDxfId="18" tableBorderDxfId="16">
  <autoFilter ref="P71:W99"/>
  <tableColumns count="8">
    <tableColumn id="5" name="Skupaj" totalsRowFunction="sum" dataDxfId="15" totalsRowDxfId="14">
      <calculatedColumnFormula>Tabela1559[[#This Row],[Skupaj]]*$F72</calculatedColumnFormula>
    </tableColumn>
    <tableColumn id="6" name="JHL" totalsRowFunction="sum" dataDxfId="13" totalsRowDxfId="12">
      <calculatedColumnFormula>Tabela1559[[#This Row],[JHL]]*$F72</calculatedColumnFormula>
    </tableColumn>
    <tableColumn id="7" name="VOKA" totalsRowFunction="sum" dataDxfId="11" totalsRowDxfId="10">
      <calculatedColumnFormula>Tabela1559[[#This Row],[VOKA]]*$F72</calculatedColumnFormula>
    </tableColumn>
    <tableColumn id="8" name="JPE" totalsRowFunction="sum" dataDxfId="9" totalsRowDxfId="8">
      <calculatedColumnFormula>Tabela1559[[#This Row],[JPE]]*$F72</calculatedColumnFormula>
    </tableColumn>
    <tableColumn id="1" name="SNAGA" totalsRowFunction="sum" dataDxfId="7" totalsRowDxfId="6">
      <calculatedColumnFormula>Tabela1559[[#This Row],[SNAGA]]*$F72</calculatedColumnFormula>
    </tableColumn>
    <tableColumn id="2" name="LPP" totalsRowFunction="sum" dataDxfId="5" totalsRowDxfId="4">
      <calculatedColumnFormula>Tabela1559[[#This Row],[LPP]]*$F72</calculatedColumnFormula>
    </tableColumn>
    <tableColumn id="3" name="ZALE" totalsRowFunction="sum" dataDxfId="3" totalsRowDxfId="2">
      <calculatedColumnFormula>Tabela1559[[#This Row],[ZALE]]*$F72</calculatedColumnFormula>
    </tableColumn>
    <tableColumn id="4" name="LPT" totalsRowFunction="sum" dataDxfId="1" totalsRowDxfId="0">
      <calculatedColumnFormula>Tabela1559[[#This Row],[LPT]]*$F72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4"/>
  <sheetViews>
    <sheetView tabSelected="1" zoomScaleNormal="100" zoomScaleSheetLayoutView="100" workbookViewId="0">
      <selection activeCell="J34" sqref="J34"/>
    </sheetView>
  </sheetViews>
  <sheetFormatPr defaultRowHeight="15" x14ac:dyDescent="0.25"/>
  <cols>
    <col min="1" max="1" width="10.7109375" bestFit="1" customWidth="1"/>
    <col min="2" max="2" width="56" customWidth="1"/>
    <col min="3" max="3" width="9.85546875" customWidth="1"/>
    <col min="4" max="4" width="11" style="3" bestFit="1" customWidth="1"/>
    <col min="5" max="5" width="8.42578125" style="9" bestFit="1" customWidth="1"/>
    <col min="6" max="6" width="15.5703125" bestFit="1" customWidth="1"/>
    <col min="7" max="14" width="9.140625" customWidth="1"/>
    <col min="15" max="15" width="4.7109375" customWidth="1"/>
    <col min="16" max="16" width="15.42578125" customWidth="1"/>
    <col min="17" max="23" width="12.5703125" customWidth="1"/>
    <col min="24" max="24" width="17.42578125" customWidth="1"/>
  </cols>
  <sheetData>
    <row r="1" spans="1:23" s="3" customFormat="1" ht="18.75" x14ac:dyDescent="0.3">
      <c r="B1" s="55" t="s">
        <v>50</v>
      </c>
      <c r="C1" s="54"/>
      <c r="D1" s="54"/>
      <c r="E1" s="9"/>
    </row>
    <row r="2" spans="1:23" s="3" customFormat="1" ht="15.75" x14ac:dyDescent="0.25">
      <c r="A2" s="8" t="s">
        <v>42</v>
      </c>
      <c r="B2" s="8" t="s">
        <v>53</v>
      </c>
      <c r="E2" s="9"/>
    </row>
    <row r="3" spans="1:23" ht="26.25" x14ac:dyDescent="0.25">
      <c r="A3" s="12" t="s">
        <v>8</v>
      </c>
      <c r="B3" s="12" t="s">
        <v>9</v>
      </c>
      <c r="C3" s="41" t="s">
        <v>52</v>
      </c>
      <c r="D3" s="43" t="s">
        <v>58</v>
      </c>
      <c r="E3" s="43" t="s">
        <v>43</v>
      </c>
      <c r="F3" s="42" t="s">
        <v>47</v>
      </c>
      <c r="G3" s="1" t="s">
        <v>0</v>
      </c>
      <c r="H3" t="s">
        <v>1</v>
      </c>
      <c r="I3" t="s">
        <v>3</v>
      </c>
      <c r="J3" t="s">
        <v>4</v>
      </c>
      <c r="K3" t="s">
        <v>2</v>
      </c>
      <c r="L3" t="s">
        <v>5</v>
      </c>
      <c r="M3" t="s">
        <v>78</v>
      </c>
      <c r="N3" t="s">
        <v>6</v>
      </c>
      <c r="P3" s="5" t="s">
        <v>0</v>
      </c>
      <c r="Q3" s="5" t="s">
        <v>1</v>
      </c>
      <c r="R3" s="5" t="s">
        <v>3</v>
      </c>
      <c r="S3" s="5" t="s">
        <v>4</v>
      </c>
      <c r="T3" s="2" t="s">
        <v>2</v>
      </c>
      <c r="U3" s="2" t="s">
        <v>5</v>
      </c>
      <c r="V3" s="2" t="s">
        <v>78</v>
      </c>
      <c r="W3" s="2" t="s">
        <v>6</v>
      </c>
    </row>
    <row r="4" spans="1:23" x14ac:dyDescent="0.25">
      <c r="A4" s="10" t="s">
        <v>55</v>
      </c>
      <c r="B4" s="16" t="s">
        <v>79</v>
      </c>
      <c r="C4" s="10">
        <f>Tabela15[Skupaj]</f>
        <v>1184</v>
      </c>
      <c r="D4" s="56">
        <v>0</v>
      </c>
      <c r="E4" s="29">
        <v>0</v>
      </c>
      <c r="F4" s="13">
        <f>ROUND(D4*(1-E4),2)</f>
        <v>0</v>
      </c>
      <c r="G4" s="1">
        <f>SUM(Tabela15[[#This Row],[JHL]:[LPT]])</f>
        <v>1184</v>
      </c>
      <c r="H4">
        <v>212</v>
      </c>
      <c r="I4">
        <v>222</v>
      </c>
      <c r="J4">
        <v>386</v>
      </c>
      <c r="K4">
        <v>113</v>
      </c>
      <c r="L4">
        <v>154</v>
      </c>
      <c r="M4">
        <v>33</v>
      </c>
      <c r="N4">
        <v>64</v>
      </c>
      <c r="P4" s="6">
        <f>Tabela15[[#This Row],[Skupaj]]*$F4</f>
        <v>0</v>
      </c>
      <c r="Q4" s="6">
        <f>Tabela15[[#This Row],[JHL]]*$F4</f>
        <v>0</v>
      </c>
      <c r="R4" s="6">
        <f>Tabela15[[#This Row],[VOKA]]*$F4</f>
        <v>0</v>
      </c>
      <c r="S4" s="6">
        <f>Tabela15[[#This Row],[JPE]]*$F4</f>
        <v>0</v>
      </c>
      <c r="T4" s="4">
        <f>Tabela15[[#This Row],[SNAGA]]*$F4</f>
        <v>0</v>
      </c>
      <c r="U4" s="4">
        <f>Tabela15[[#This Row],[LPP]]*$F4</f>
        <v>0</v>
      </c>
      <c r="V4" s="4">
        <f>Tabela15[[#This Row],[ŽALE]]*$F4</f>
        <v>0</v>
      </c>
      <c r="W4" s="4">
        <f>Tabela15[[#This Row],[LPT]]*$F4</f>
        <v>0</v>
      </c>
    </row>
    <row r="5" spans="1:23" x14ac:dyDescent="0.25">
      <c r="A5" s="10" t="s">
        <v>13</v>
      </c>
      <c r="B5" s="10" t="s">
        <v>80</v>
      </c>
      <c r="C5" s="10">
        <f>Tabela15[Skupaj]</f>
        <v>131</v>
      </c>
      <c r="D5" s="56">
        <v>0</v>
      </c>
      <c r="E5" s="29">
        <v>0</v>
      </c>
      <c r="F5" s="13">
        <f t="shared" ref="F5:F31" si="0">ROUND(D5*(1-E5),2)</f>
        <v>0</v>
      </c>
      <c r="G5" s="1">
        <f>SUM(Tabela15[[#This Row],[JHL]:[LPT]])</f>
        <v>131</v>
      </c>
      <c r="H5">
        <v>8</v>
      </c>
      <c r="I5">
        <v>13</v>
      </c>
      <c r="J5">
        <v>33</v>
      </c>
      <c r="K5">
        <v>46</v>
      </c>
      <c r="L5">
        <v>21</v>
      </c>
      <c r="M5">
        <v>4</v>
      </c>
      <c r="N5">
        <v>6</v>
      </c>
      <c r="O5" s="3"/>
      <c r="P5" s="7">
        <f>Tabela15[[#This Row],[Skupaj]]*$F5</f>
        <v>0</v>
      </c>
      <c r="Q5" s="7">
        <f>Tabela15[[#This Row],[JHL]]*$F5</f>
        <v>0</v>
      </c>
      <c r="R5" s="7">
        <f>Tabela15[[#This Row],[VOKA]]*$F5</f>
        <v>0</v>
      </c>
      <c r="S5" s="7">
        <f>Tabela15[[#This Row],[JPE]]*$F5</f>
        <v>0</v>
      </c>
      <c r="T5" s="4">
        <f>Tabela15[[#This Row],[SNAGA]]*$F5</f>
        <v>0</v>
      </c>
      <c r="U5" s="4">
        <f>Tabela15[[#This Row],[LPP]]*$F5</f>
        <v>0</v>
      </c>
      <c r="V5" s="4">
        <f>Tabela15[[#This Row],[ŽALE]]*$F5</f>
        <v>0</v>
      </c>
      <c r="W5" s="4">
        <f>Tabela15[[#This Row],[LPT]]*$F5</f>
        <v>0</v>
      </c>
    </row>
    <row r="6" spans="1:23" x14ac:dyDescent="0.25">
      <c r="A6" s="10" t="s">
        <v>11</v>
      </c>
      <c r="B6" s="10" t="s">
        <v>56</v>
      </c>
      <c r="C6" s="10">
        <f>Tabela15[Skupaj]</f>
        <v>1</v>
      </c>
      <c r="D6" s="56">
        <v>0</v>
      </c>
      <c r="E6" s="29">
        <v>0</v>
      </c>
      <c r="F6" s="13">
        <f t="shared" si="0"/>
        <v>0</v>
      </c>
      <c r="G6" s="1">
        <f>SUM(Tabela15[[#This Row],[JHL]:[LPT]])</f>
        <v>1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 s="3"/>
      <c r="P6" s="6">
        <f>Tabela15[[#This Row],[Skupaj]]*$F6</f>
        <v>0</v>
      </c>
      <c r="Q6" s="6">
        <f>Tabela15[[#This Row],[JHL]]*$F6</f>
        <v>0</v>
      </c>
      <c r="R6" s="6">
        <f>Tabela15[[#This Row],[VOKA]]*$F6</f>
        <v>0</v>
      </c>
      <c r="S6" s="6">
        <f>Tabela15[[#This Row],[JPE]]*$F6</f>
        <v>0</v>
      </c>
      <c r="T6" s="4">
        <f>Tabela15[[#This Row],[SNAGA]]*$F6</f>
        <v>0</v>
      </c>
      <c r="U6" s="4">
        <f>Tabela15[[#This Row],[LPP]]*$F6</f>
        <v>0</v>
      </c>
      <c r="V6" s="4">
        <f>Tabela15[[#This Row],[ŽALE]]*$F6</f>
        <v>0</v>
      </c>
      <c r="W6" s="4">
        <f>Tabela15[[#This Row],[LPT]]*$F6</f>
        <v>0</v>
      </c>
    </row>
    <row r="7" spans="1:23" x14ac:dyDescent="0.25">
      <c r="A7" s="10" t="s">
        <v>12</v>
      </c>
      <c r="B7" s="10" t="s">
        <v>57</v>
      </c>
      <c r="C7" s="10">
        <f>Tabela15[Skupaj]</f>
        <v>1</v>
      </c>
      <c r="D7" s="56">
        <v>0</v>
      </c>
      <c r="E7" s="29">
        <v>0</v>
      </c>
      <c r="F7" s="13">
        <f t="shared" si="0"/>
        <v>0</v>
      </c>
      <c r="G7" s="1">
        <f>SUM(Tabela15[[#This Row],[JHL]:[LPT]])</f>
        <v>1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 s="3"/>
      <c r="P7" s="7">
        <f>Tabela15[[#This Row],[Skupaj]]*$F7</f>
        <v>0</v>
      </c>
      <c r="Q7" s="7">
        <f>Tabela15[[#This Row],[JHL]]*$F7</f>
        <v>0</v>
      </c>
      <c r="R7" s="7">
        <f>Tabela15[[#This Row],[VOKA]]*$F7</f>
        <v>0</v>
      </c>
      <c r="S7" s="7">
        <f>Tabela15[[#This Row],[JPE]]*$F7</f>
        <v>0</v>
      </c>
      <c r="T7" s="4">
        <f>Tabela15[[#This Row],[SNAGA]]*$F7</f>
        <v>0</v>
      </c>
      <c r="U7" s="4">
        <f>Tabela15[[#This Row],[LPP]]*$F7</f>
        <v>0</v>
      </c>
      <c r="V7" s="4">
        <f>Tabela15[[#This Row],[ŽALE]]*$F7</f>
        <v>0</v>
      </c>
      <c r="W7" s="4">
        <f>Tabela15[[#This Row],[LPT]]*$F7</f>
        <v>0</v>
      </c>
    </row>
    <row r="8" spans="1:23" x14ac:dyDescent="0.25">
      <c r="A8" s="10" t="s">
        <v>32</v>
      </c>
      <c r="B8" s="10" t="s">
        <v>33</v>
      </c>
      <c r="C8" s="10">
        <f>Tabela15[Skupaj]</f>
        <v>1</v>
      </c>
      <c r="D8" s="56">
        <v>0</v>
      </c>
      <c r="E8" s="29">
        <v>0</v>
      </c>
      <c r="F8" s="13">
        <f t="shared" si="0"/>
        <v>0</v>
      </c>
      <c r="G8" s="1">
        <f>SUM(Tabela15[[#This Row],[JHL]:[LPT]])</f>
        <v>1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 s="3"/>
      <c r="P8" s="6">
        <f>Tabela15[[#This Row],[Skupaj]]*$F8</f>
        <v>0</v>
      </c>
      <c r="Q8" s="6">
        <f>Tabela15[[#This Row],[JHL]]*$F8</f>
        <v>0</v>
      </c>
      <c r="R8" s="6">
        <f>Tabela15[[#This Row],[VOKA]]*$F8</f>
        <v>0</v>
      </c>
      <c r="S8" s="6">
        <f>Tabela15[[#This Row],[JPE]]*$F8</f>
        <v>0</v>
      </c>
      <c r="T8" s="4">
        <f>Tabela15[[#This Row],[SNAGA]]*$F8</f>
        <v>0</v>
      </c>
      <c r="U8" s="4">
        <f>Tabela15[[#This Row],[LPP]]*$F8</f>
        <v>0</v>
      </c>
      <c r="V8" s="4">
        <f>Tabela15[[#This Row],[ŽALE]]*$F8</f>
        <v>0</v>
      </c>
      <c r="W8" s="4">
        <f>Tabela15[[#This Row],[LPT]]*$F8</f>
        <v>0</v>
      </c>
    </row>
    <row r="9" spans="1:23" hidden="1" x14ac:dyDescent="0.25">
      <c r="A9" s="10" t="s">
        <v>13</v>
      </c>
      <c r="B9" s="10" t="s">
        <v>14</v>
      </c>
      <c r="C9" s="10">
        <f>Tabela15[Skupaj]</f>
        <v>0</v>
      </c>
      <c r="D9" s="56">
        <v>0</v>
      </c>
      <c r="E9" s="29">
        <v>0</v>
      </c>
      <c r="F9" s="13">
        <f t="shared" si="0"/>
        <v>0</v>
      </c>
      <c r="G9" s="1">
        <f>SUM(Tabela15[[#This Row],[JHL]:[LPT]])</f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 s="3"/>
      <c r="P9" s="7">
        <f>Tabela15[[#This Row],[Skupaj]]*$F9</f>
        <v>0</v>
      </c>
      <c r="Q9" s="7">
        <f>Tabela15[[#This Row],[JHL]]*$F9</f>
        <v>0</v>
      </c>
      <c r="R9" s="7">
        <f>Tabela15[[#This Row],[VOKA]]*$F9</f>
        <v>0</v>
      </c>
      <c r="S9" s="7">
        <f>Tabela15[[#This Row],[JPE]]*$F9</f>
        <v>0</v>
      </c>
      <c r="T9" s="4">
        <f>Tabela15[[#This Row],[SNAGA]]*$F9</f>
        <v>0</v>
      </c>
      <c r="U9" s="4">
        <f>Tabela15[[#This Row],[LPP]]*$F9</f>
        <v>0</v>
      </c>
      <c r="V9" s="4">
        <f>Tabela15[[#This Row],[ŽALE]]*$F9</f>
        <v>0</v>
      </c>
      <c r="W9" s="4">
        <f>Tabela15[[#This Row],[LPT]]*$F9</f>
        <v>0</v>
      </c>
    </row>
    <row r="10" spans="1:23" x14ac:dyDescent="0.25">
      <c r="A10" s="10" t="s">
        <v>59</v>
      </c>
      <c r="B10" s="10" t="s">
        <v>60</v>
      </c>
      <c r="C10" s="10">
        <f>Tabela15[Skupaj]</f>
        <v>75</v>
      </c>
      <c r="D10" s="56">
        <v>0</v>
      </c>
      <c r="E10" s="29">
        <v>0</v>
      </c>
      <c r="F10" s="13">
        <f t="shared" si="0"/>
        <v>0</v>
      </c>
      <c r="G10" s="1">
        <f>SUM(Tabela15[[#This Row],[JHL]:[LPT]])</f>
        <v>75</v>
      </c>
      <c r="H10">
        <v>0</v>
      </c>
      <c r="I10">
        <v>5</v>
      </c>
      <c r="J10">
        <v>35</v>
      </c>
      <c r="K10">
        <v>17</v>
      </c>
      <c r="L10">
        <v>15</v>
      </c>
      <c r="M10">
        <v>1</v>
      </c>
      <c r="N10">
        <v>2</v>
      </c>
      <c r="O10" s="3"/>
      <c r="P10" s="6">
        <f>Tabela15[[#This Row],[Skupaj]]*$F10</f>
        <v>0</v>
      </c>
      <c r="Q10" s="6">
        <f>Tabela15[[#This Row],[JHL]]*$F10</f>
        <v>0</v>
      </c>
      <c r="R10" s="6">
        <f>Tabela15[[#This Row],[VOKA]]*$F10</f>
        <v>0</v>
      </c>
      <c r="S10" s="6">
        <f>Tabela15[[#This Row],[JPE]]*$F10</f>
        <v>0</v>
      </c>
      <c r="T10" s="4">
        <f>Tabela15[[#This Row],[SNAGA]]*$F10</f>
        <v>0</v>
      </c>
      <c r="U10" s="4">
        <f>Tabela15[[#This Row],[LPP]]*$F10</f>
        <v>0</v>
      </c>
      <c r="V10" s="4">
        <f>Tabela15[[#This Row],[ŽALE]]*$F10</f>
        <v>0</v>
      </c>
      <c r="W10" s="4">
        <f>Tabela15[[#This Row],[LPT]]*$F10</f>
        <v>0</v>
      </c>
    </row>
    <row r="11" spans="1:23" x14ac:dyDescent="0.25">
      <c r="A11" s="10" t="s">
        <v>15</v>
      </c>
      <c r="B11" s="10" t="s">
        <v>16</v>
      </c>
      <c r="C11" s="10">
        <f>Tabela15[Skupaj]</f>
        <v>75</v>
      </c>
      <c r="D11" s="56">
        <v>0</v>
      </c>
      <c r="E11" s="29">
        <v>0</v>
      </c>
      <c r="F11" s="13">
        <f t="shared" si="0"/>
        <v>0</v>
      </c>
      <c r="G11" s="1">
        <f>SUM(Tabela15[[#This Row],[JHL]:[LPT]])</f>
        <v>75</v>
      </c>
      <c r="H11" s="3">
        <v>0</v>
      </c>
      <c r="I11" s="3">
        <v>5</v>
      </c>
      <c r="J11" s="3">
        <v>35</v>
      </c>
      <c r="K11">
        <v>17</v>
      </c>
      <c r="L11" s="3">
        <v>15</v>
      </c>
      <c r="M11" s="3">
        <v>1</v>
      </c>
      <c r="N11" s="3">
        <v>2</v>
      </c>
      <c r="O11" s="3"/>
      <c r="P11" s="7">
        <f>Tabela15[[#This Row],[Skupaj]]*$F11</f>
        <v>0</v>
      </c>
      <c r="Q11" s="7">
        <f>Tabela15[[#This Row],[JHL]]*$F11</f>
        <v>0</v>
      </c>
      <c r="R11" s="7">
        <f>Tabela15[[#This Row],[VOKA]]*$F11</f>
        <v>0</v>
      </c>
      <c r="S11" s="7">
        <f>Tabela15[[#This Row],[JPE]]*$F11</f>
        <v>0</v>
      </c>
      <c r="T11" s="4">
        <f>Tabela15[[#This Row],[SNAGA]]*$F11</f>
        <v>0</v>
      </c>
      <c r="U11" s="4">
        <f>Tabela15[[#This Row],[LPP]]*$F11</f>
        <v>0</v>
      </c>
      <c r="V11" s="4">
        <f>Tabela15[[#This Row],[ŽALE]]*$F11</f>
        <v>0</v>
      </c>
      <c r="W11" s="4">
        <f>Tabela15[[#This Row],[LPT]]*$F11</f>
        <v>0</v>
      </c>
    </row>
    <row r="12" spans="1:23" x14ac:dyDescent="0.25">
      <c r="A12" s="10" t="s">
        <v>17</v>
      </c>
      <c r="B12" s="10" t="s">
        <v>18</v>
      </c>
      <c r="C12" s="10">
        <f>Tabela15[Skupaj]</f>
        <v>35</v>
      </c>
      <c r="D12" s="56">
        <v>0</v>
      </c>
      <c r="E12" s="29">
        <v>0</v>
      </c>
      <c r="F12" s="13">
        <f t="shared" si="0"/>
        <v>0</v>
      </c>
      <c r="G12" s="1">
        <f>SUM(Tabela15[[#This Row],[JHL]:[LPT]])</f>
        <v>35</v>
      </c>
      <c r="H12" s="3">
        <v>2</v>
      </c>
      <c r="I12" s="3">
        <v>0</v>
      </c>
      <c r="J12" s="3">
        <v>16</v>
      </c>
      <c r="K12">
        <v>7</v>
      </c>
      <c r="L12" s="3">
        <v>2</v>
      </c>
      <c r="M12" s="3">
        <v>0</v>
      </c>
      <c r="N12" s="3">
        <v>8</v>
      </c>
      <c r="O12" s="3"/>
      <c r="P12" s="6">
        <f>Tabela15[[#This Row],[Skupaj]]*$F12</f>
        <v>0</v>
      </c>
      <c r="Q12" s="6">
        <f>Tabela15[[#This Row],[JHL]]*$F12</f>
        <v>0</v>
      </c>
      <c r="R12" s="6">
        <f>Tabela15[[#This Row],[VOKA]]*$F12</f>
        <v>0</v>
      </c>
      <c r="S12" s="6">
        <f>Tabela15[[#This Row],[JPE]]*$F12</f>
        <v>0</v>
      </c>
      <c r="T12" s="4">
        <f>Tabela15[[#This Row],[SNAGA]]*$F12</f>
        <v>0</v>
      </c>
      <c r="U12" s="4">
        <f>Tabela15[[#This Row],[LPP]]*$F12</f>
        <v>0</v>
      </c>
      <c r="V12" s="4">
        <f>Tabela15[[#This Row],[ŽALE]]*$F12</f>
        <v>0</v>
      </c>
      <c r="W12" s="4">
        <f>Tabela15[[#This Row],[LPT]]*$F12</f>
        <v>0</v>
      </c>
    </row>
    <row r="13" spans="1:23" x14ac:dyDescent="0.25">
      <c r="A13" s="10" t="s">
        <v>19</v>
      </c>
      <c r="B13" s="10" t="s">
        <v>61</v>
      </c>
      <c r="C13" s="10">
        <f>Tabela15[Skupaj]</f>
        <v>4</v>
      </c>
      <c r="D13" s="56">
        <v>0</v>
      </c>
      <c r="E13" s="29">
        <v>0</v>
      </c>
      <c r="F13" s="13">
        <f t="shared" si="0"/>
        <v>0</v>
      </c>
      <c r="G13" s="1">
        <f>SUM(Tabela15[[#This Row],[JHL]:[LPT]])</f>
        <v>4</v>
      </c>
      <c r="H13" s="3">
        <v>0</v>
      </c>
      <c r="I13" s="3">
        <v>0</v>
      </c>
      <c r="J13" s="3">
        <v>1</v>
      </c>
      <c r="K13">
        <v>3</v>
      </c>
      <c r="L13" s="3">
        <v>0</v>
      </c>
      <c r="M13" s="3">
        <v>0</v>
      </c>
      <c r="N13" s="3">
        <v>0</v>
      </c>
      <c r="O13" s="3"/>
      <c r="P13" s="7">
        <f>Tabela15[[#This Row],[Skupaj]]*$F13</f>
        <v>0</v>
      </c>
      <c r="Q13" s="7">
        <f>Tabela15[[#This Row],[JHL]]*$F13</f>
        <v>0</v>
      </c>
      <c r="R13" s="7">
        <f>Tabela15[[#This Row],[VOKA]]*$F13</f>
        <v>0</v>
      </c>
      <c r="S13" s="7">
        <f>Tabela15[[#This Row],[JPE]]*$F13</f>
        <v>0</v>
      </c>
      <c r="T13" s="4">
        <f>Tabela15[[#This Row],[SNAGA]]*$F13</f>
        <v>0</v>
      </c>
      <c r="U13" s="4">
        <f>Tabela15[[#This Row],[LPP]]*$F13</f>
        <v>0</v>
      </c>
      <c r="V13" s="4">
        <f>Tabela15[[#This Row],[ŽALE]]*$F13</f>
        <v>0</v>
      </c>
      <c r="W13" s="4">
        <f>Tabela15[[#This Row],[LPT]]*$F13</f>
        <v>0</v>
      </c>
    </row>
    <row r="14" spans="1:23" x14ac:dyDescent="0.25">
      <c r="A14" s="10" t="s">
        <v>20</v>
      </c>
      <c r="B14" s="10" t="s">
        <v>21</v>
      </c>
      <c r="C14" s="10">
        <f>Tabela15[Skupaj]</f>
        <v>20</v>
      </c>
      <c r="D14" s="56">
        <v>0</v>
      </c>
      <c r="E14" s="29">
        <v>0</v>
      </c>
      <c r="F14" s="13">
        <f t="shared" si="0"/>
        <v>0</v>
      </c>
      <c r="G14" s="1">
        <f>SUM(Tabela15[[#This Row],[JHL]:[LPT]])</f>
        <v>20</v>
      </c>
      <c r="H14" s="3">
        <v>1</v>
      </c>
      <c r="I14" s="3">
        <v>0</v>
      </c>
      <c r="J14" s="3">
        <v>6</v>
      </c>
      <c r="K14" s="3">
        <v>11</v>
      </c>
      <c r="L14" s="3">
        <v>2</v>
      </c>
      <c r="M14" s="3">
        <v>0</v>
      </c>
      <c r="N14" s="3">
        <v>0</v>
      </c>
      <c r="O14" s="3"/>
      <c r="P14" s="6">
        <f>Tabela15[[#This Row],[Skupaj]]*$F14</f>
        <v>0</v>
      </c>
      <c r="Q14" s="6">
        <f>Tabela15[[#This Row],[JHL]]*$F14</f>
        <v>0</v>
      </c>
      <c r="R14" s="6">
        <f>Tabela15[[#This Row],[VOKA]]*$F14</f>
        <v>0</v>
      </c>
      <c r="S14" s="6">
        <f>Tabela15[[#This Row],[JPE]]*$F14</f>
        <v>0</v>
      </c>
      <c r="T14" s="4">
        <f>Tabela15[[#This Row],[SNAGA]]*$F14</f>
        <v>0</v>
      </c>
      <c r="U14" s="4">
        <f>Tabela15[[#This Row],[LPP]]*$F14</f>
        <v>0</v>
      </c>
      <c r="V14" s="4">
        <f>Tabela15[[#This Row],[ŽALE]]*$F14</f>
        <v>0</v>
      </c>
      <c r="W14" s="4">
        <f>Tabela15[[#This Row],[LPT]]*$F14</f>
        <v>0</v>
      </c>
    </row>
    <row r="15" spans="1:23" x14ac:dyDescent="0.25">
      <c r="A15" s="10" t="s">
        <v>22</v>
      </c>
      <c r="B15" s="10" t="s">
        <v>23</v>
      </c>
      <c r="C15" s="10">
        <f>Tabela15[Skupaj]</f>
        <v>18</v>
      </c>
      <c r="D15" s="56">
        <v>0</v>
      </c>
      <c r="E15" s="29">
        <v>0</v>
      </c>
      <c r="F15" s="13">
        <f t="shared" si="0"/>
        <v>0</v>
      </c>
      <c r="G15" s="1">
        <f>SUM(Tabela15[[#This Row],[JHL]:[LPT]])</f>
        <v>18</v>
      </c>
      <c r="H15">
        <v>3</v>
      </c>
      <c r="I15">
        <v>0</v>
      </c>
      <c r="J15">
        <v>10</v>
      </c>
      <c r="K15">
        <v>2</v>
      </c>
      <c r="L15">
        <v>3</v>
      </c>
      <c r="M15">
        <v>0</v>
      </c>
      <c r="N15">
        <v>0</v>
      </c>
      <c r="O15" s="3"/>
      <c r="P15" s="7">
        <f>Tabela15[[#This Row],[Skupaj]]*$F15</f>
        <v>0</v>
      </c>
      <c r="Q15" s="7">
        <f>Tabela15[[#This Row],[JHL]]*$F15</f>
        <v>0</v>
      </c>
      <c r="R15" s="7">
        <f>Tabela15[[#This Row],[VOKA]]*$F15</f>
        <v>0</v>
      </c>
      <c r="S15" s="7">
        <f>Tabela15[[#This Row],[JPE]]*$F15</f>
        <v>0</v>
      </c>
      <c r="T15" s="4">
        <f>Tabela15[[#This Row],[SNAGA]]*$F15</f>
        <v>0</v>
      </c>
      <c r="U15" s="4">
        <f>Tabela15[[#This Row],[LPP]]*$F15</f>
        <v>0</v>
      </c>
      <c r="V15" s="4">
        <f>Tabela15[[#This Row],[ŽALE]]*$F15</f>
        <v>0</v>
      </c>
      <c r="W15" s="4">
        <f>Tabela15[[#This Row],[LPT]]*$F15</f>
        <v>0</v>
      </c>
    </row>
    <row r="16" spans="1:23" x14ac:dyDescent="0.25">
      <c r="A16" s="10" t="s">
        <v>62</v>
      </c>
      <c r="B16" s="10" t="s">
        <v>63</v>
      </c>
      <c r="C16" s="10">
        <f>Tabela15[Skupaj]</f>
        <v>3</v>
      </c>
      <c r="D16" s="56">
        <v>0</v>
      </c>
      <c r="E16" s="29">
        <v>0</v>
      </c>
      <c r="F16" s="13">
        <f t="shared" si="0"/>
        <v>0</v>
      </c>
      <c r="G16" s="1">
        <f>SUM(Tabela15[[#This Row],[JHL]:[LPT]])</f>
        <v>3</v>
      </c>
      <c r="H16">
        <v>2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 s="3"/>
      <c r="P16" s="6">
        <f>Tabela15[[#This Row],[Skupaj]]*$F16</f>
        <v>0</v>
      </c>
      <c r="Q16" s="6">
        <f>Tabela15[[#This Row],[JHL]]*$F16</f>
        <v>0</v>
      </c>
      <c r="R16" s="6">
        <f>Tabela15[[#This Row],[VOKA]]*$F16</f>
        <v>0</v>
      </c>
      <c r="S16" s="6">
        <f>Tabela15[[#This Row],[JPE]]*$F16</f>
        <v>0</v>
      </c>
      <c r="T16" s="4">
        <f>Tabela15[[#This Row],[SNAGA]]*$F16</f>
        <v>0</v>
      </c>
      <c r="U16" s="4">
        <f>Tabela15[[#This Row],[LPP]]*$F16</f>
        <v>0</v>
      </c>
      <c r="V16" s="4">
        <f>Tabela15[[#This Row],[ŽALE]]*$F16</f>
        <v>0</v>
      </c>
      <c r="W16" s="4">
        <f>Tabela15[[#This Row],[LPT]]*$F16</f>
        <v>0</v>
      </c>
    </row>
    <row r="17" spans="1:23" x14ac:dyDescent="0.25">
      <c r="A17" s="10" t="s">
        <v>24</v>
      </c>
      <c r="B17" s="10" t="s">
        <v>64</v>
      </c>
      <c r="C17" s="10">
        <f>Tabela15[Skupaj]</f>
        <v>2</v>
      </c>
      <c r="D17" s="56">
        <v>0</v>
      </c>
      <c r="E17" s="29">
        <v>0</v>
      </c>
      <c r="F17" s="13">
        <f t="shared" si="0"/>
        <v>0</v>
      </c>
      <c r="G17" s="1">
        <f>SUM(Tabela15[[#This Row],[JHL]:[LPT]])</f>
        <v>2</v>
      </c>
      <c r="H17">
        <v>0</v>
      </c>
      <c r="I17">
        <v>0</v>
      </c>
      <c r="J17">
        <v>2</v>
      </c>
      <c r="K17">
        <v>0</v>
      </c>
      <c r="L17">
        <v>0</v>
      </c>
      <c r="M17">
        <v>0</v>
      </c>
      <c r="N17">
        <v>0</v>
      </c>
      <c r="O17" s="3"/>
      <c r="P17" s="7">
        <f>Tabela15[[#This Row],[Skupaj]]*$F17</f>
        <v>0</v>
      </c>
      <c r="Q17" s="7">
        <f>Tabela15[[#This Row],[JHL]]*$F17</f>
        <v>0</v>
      </c>
      <c r="R17" s="7">
        <f>Tabela15[[#This Row],[VOKA]]*$F17</f>
        <v>0</v>
      </c>
      <c r="S17" s="7">
        <f>Tabela15[[#This Row],[JPE]]*$F17</f>
        <v>0</v>
      </c>
      <c r="T17" s="4">
        <f>Tabela15[[#This Row],[SNAGA]]*$F17</f>
        <v>0</v>
      </c>
      <c r="U17" s="4">
        <f>Tabela15[[#This Row],[LPP]]*$F17</f>
        <v>0</v>
      </c>
      <c r="V17" s="4">
        <f>Tabela15[[#This Row],[ŽALE]]*$F17</f>
        <v>0</v>
      </c>
      <c r="W17" s="4">
        <f>Tabela15[[#This Row],[LPT]]*$F17</f>
        <v>0</v>
      </c>
    </row>
    <row r="18" spans="1:23" s="3" customFormat="1" x14ac:dyDescent="0.25">
      <c r="A18" s="10" t="s">
        <v>25</v>
      </c>
      <c r="B18" s="10" t="s">
        <v>65</v>
      </c>
      <c r="C18" s="10">
        <f>Tabela15[Skupaj]</f>
        <v>2</v>
      </c>
      <c r="D18" s="56">
        <v>0</v>
      </c>
      <c r="E18" s="29">
        <v>0</v>
      </c>
      <c r="F18" s="13">
        <f t="shared" si="0"/>
        <v>0</v>
      </c>
      <c r="G18" s="1">
        <f>SUM(Tabela15[[#This Row],[JHL]:[LPT]])</f>
        <v>2</v>
      </c>
      <c r="H18" s="3">
        <v>2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P18" s="6">
        <f>Tabela15[[#This Row],[Skupaj]]*$F18</f>
        <v>0</v>
      </c>
      <c r="Q18" s="6">
        <f>Tabela15[[#This Row],[JHL]]*$F18</f>
        <v>0</v>
      </c>
      <c r="R18" s="6">
        <f>Tabela15[[#This Row],[VOKA]]*$F18</f>
        <v>0</v>
      </c>
      <c r="S18" s="6">
        <f>Tabela15[[#This Row],[JPE]]*$F18</f>
        <v>0</v>
      </c>
      <c r="T18" s="4">
        <f>Tabela15[[#This Row],[SNAGA]]*$F18</f>
        <v>0</v>
      </c>
      <c r="U18" s="4">
        <f>Tabela15[[#This Row],[LPP]]*$F18</f>
        <v>0</v>
      </c>
      <c r="V18" s="4">
        <f>Tabela15[[#This Row],[ŽALE]]*$F18</f>
        <v>0</v>
      </c>
      <c r="W18" s="4">
        <f>Tabela15[[#This Row],[LPT]]*$F18</f>
        <v>0</v>
      </c>
    </row>
    <row r="19" spans="1:23" x14ac:dyDescent="0.25">
      <c r="A19" s="10" t="s">
        <v>40</v>
      </c>
      <c r="B19" s="10" t="s">
        <v>41</v>
      </c>
      <c r="C19" s="10">
        <f>Tabela15[Skupaj]</f>
        <v>2</v>
      </c>
      <c r="D19" s="56">
        <v>0</v>
      </c>
      <c r="E19" s="29">
        <v>0</v>
      </c>
      <c r="F19" s="13">
        <f t="shared" si="0"/>
        <v>0</v>
      </c>
      <c r="G19" s="1">
        <f>SUM(Tabela15[[#This Row],[JHL]:[LPT]])</f>
        <v>2</v>
      </c>
      <c r="H19">
        <v>2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 s="3"/>
      <c r="P19" s="7">
        <f>Tabela15[[#This Row],[Skupaj]]*$F19</f>
        <v>0</v>
      </c>
      <c r="Q19" s="7">
        <f>Tabela15[[#This Row],[JHL]]*$F19</f>
        <v>0</v>
      </c>
      <c r="R19" s="7">
        <f>Tabela15[[#This Row],[VOKA]]*$F19</f>
        <v>0</v>
      </c>
      <c r="S19" s="7">
        <f>Tabela15[[#This Row],[JPE]]*$F19</f>
        <v>0</v>
      </c>
      <c r="T19" s="4">
        <f>Tabela15[[#This Row],[SNAGA]]*$F19</f>
        <v>0</v>
      </c>
      <c r="U19" s="4">
        <f>Tabela15[[#This Row],[LPP]]*$F19</f>
        <v>0</v>
      </c>
      <c r="V19" s="4">
        <f>Tabela15[[#This Row],[ŽALE]]*$F19</f>
        <v>0</v>
      </c>
      <c r="W19" s="4">
        <f>Tabela15[[#This Row],[LPT]]*$F19</f>
        <v>0</v>
      </c>
    </row>
    <row r="20" spans="1:23" x14ac:dyDescent="0.25">
      <c r="A20" s="10" t="s">
        <v>26</v>
      </c>
      <c r="B20" s="10" t="s">
        <v>27</v>
      </c>
      <c r="C20" s="10">
        <f>Tabela15[Skupaj]</f>
        <v>2</v>
      </c>
      <c r="D20" s="56">
        <v>0</v>
      </c>
      <c r="E20" s="29">
        <v>0</v>
      </c>
      <c r="F20" s="13">
        <f t="shared" si="0"/>
        <v>0</v>
      </c>
      <c r="G20" s="1">
        <f>SUM(Tabela15[[#This Row],[JHL]:[LPT]])</f>
        <v>2</v>
      </c>
      <c r="H20">
        <v>2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 s="3"/>
      <c r="P20" s="6">
        <f>Tabela15[[#This Row],[Skupaj]]*$F20</f>
        <v>0</v>
      </c>
      <c r="Q20" s="6">
        <f>Tabela15[[#This Row],[JHL]]*$F20</f>
        <v>0</v>
      </c>
      <c r="R20" s="6">
        <f>Tabela15[[#This Row],[VOKA]]*$F20</f>
        <v>0</v>
      </c>
      <c r="S20" s="6">
        <f>Tabela15[[#This Row],[JPE]]*$F20</f>
        <v>0</v>
      </c>
      <c r="T20" s="4">
        <f>Tabela15[[#This Row],[SNAGA]]*$F20</f>
        <v>0</v>
      </c>
      <c r="U20" s="4">
        <f>Tabela15[[#This Row],[LPP]]*$F20</f>
        <v>0</v>
      </c>
      <c r="V20" s="4">
        <f>Tabela15[[#This Row],[ŽALE]]*$F20</f>
        <v>0</v>
      </c>
      <c r="W20" s="4">
        <f>Tabela15[[#This Row],[LPT]]*$F20</f>
        <v>0</v>
      </c>
    </row>
    <row r="21" spans="1:23" x14ac:dyDescent="0.25">
      <c r="A21" s="10" t="s">
        <v>36</v>
      </c>
      <c r="B21" s="10" t="s">
        <v>37</v>
      </c>
      <c r="C21" s="10">
        <f>Tabela15[Skupaj]</f>
        <v>39</v>
      </c>
      <c r="D21" s="56">
        <v>0</v>
      </c>
      <c r="E21" s="29">
        <v>0</v>
      </c>
      <c r="F21" s="13">
        <f t="shared" si="0"/>
        <v>0</v>
      </c>
      <c r="G21" s="1">
        <f>SUM(Tabela15[[#This Row],[JHL]:[LPT]])</f>
        <v>39</v>
      </c>
      <c r="H21">
        <v>0</v>
      </c>
      <c r="I21">
        <v>0</v>
      </c>
      <c r="J21">
        <v>39</v>
      </c>
      <c r="K21">
        <v>0</v>
      </c>
      <c r="L21">
        <v>0</v>
      </c>
      <c r="M21">
        <v>0</v>
      </c>
      <c r="N21">
        <v>0</v>
      </c>
      <c r="O21" s="3"/>
      <c r="P21" s="7">
        <f>Tabela15[[#This Row],[Skupaj]]*$F21</f>
        <v>0</v>
      </c>
      <c r="Q21" s="7">
        <f>Tabela15[[#This Row],[JHL]]*$F21</f>
        <v>0</v>
      </c>
      <c r="R21" s="7">
        <f>Tabela15[[#This Row],[VOKA]]*$F21</f>
        <v>0</v>
      </c>
      <c r="S21" s="7">
        <f>Tabela15[[#This Row],[JPE]]*$F21</f>
        <v>0</v>
      </c>
      <c r="T21" s="4">
        <f>Tabela15[[#This Row],[SNAGA]]*$F21</f>
        <v>0</v>
      </c>
      <c r="U21" s="4">
        <f>Tabela15[[#This Row],[LPP]]*$F21</f>
        <v>0</v>
      </c>
      <c r="V21" s="4">
        <f>Tabela15[[#This Row],[ŽALE]]*$F21</f>
        <v>0</v>
      </c>
      <c r="W21" s="4">
        <f>Tabela15[[#This Row],[LPT]]*$F21</f>
        <v>0</v>
      </c>
    </row>
    <row r="22" spans="1:23" x14ac:dyDescent="0.25">
      <c r="A22" s="10" t="s">
        <v>28</v>
      </c>
      <c r="B22" s="10" t="s">
        <v>29</v>
      </c>
      <c r="C22" s="10">
        <f>Tabela15[Skupaj]</f>
        <v>16</v>
      </c>
      <c r="D22" s="56">
        <v>0</v>
      </c>
      <c r="E22" s="29">
        <v>0</v>
      </c>
      <c r="F22" s="13">
        <f t="shared" si="0"/>
        <v>0</v>
      </c>
      <c r="G22" s="1">
        <f>SUM(Tabela15[[#This Row],[JHL]:[LPT]])</f>
        <v>16</v>
      </c>
      <c r="H22">
        <v>16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 s="3"/>
      <c r="P22" s="6">
        <f>Tabela15[[#This Row],[Skupaj]]*$F22</f>
        <v>0</v>
      </c>
      <c r="Q22" s="6">
        <f>Tabela15[[#This Row],[JHL]]*$F22</f>
        <v>0</v>
      </c>
      <c r="R22" s="6">
        <f>Tabela15[[#This Row],[VOKA]]*$F22</f>
        <v>0</v>
      </c>
      <c r="S22" s="6">
        <f>Tabela15[[#This Row],[JPE]]*$F22</f>
        <v>0</v>
      </c>
      <c r="T22" s="4">
        <f>Tabela15[[#This Row],[SNAGA]]*$F22</f>
        <v>0</v>
      </c>
      <c r="U22" s="4">
        <f>Tabela15[[#This Row],[LPP]]*$F22</f>
        <v>0</v>
      </c>
      <c r="V22" s="4">
        <f>Tabela15[[#This Row],[ŽALE]]*$F22</f>
        <v>0</v>
      </c>
      <c r="W22" s="4">
        <f>Tabela15[[#This Row],[LPT]]*$F22</f>
        <v>0</v>
      </c>
    </row>
    <row r="23" spans="1:23" x14ac:dyDescent="0.25">
      <c r="A23" s="10" t="s">
        <v>30</v>
      </c>
      <c r="B23" s="10" t="s">
        <v>31</v>
      </c>
      <c r="C23" s="10">
        <f>Tabela15[Skupaj]</f>
        <v>2</v>
      </c>
      <c r="D23" s="56">
        <v>0</v>
      </c>
      <c r="E23" s="29">
        <v>0</v>
      </c>
      <c r="F23" s="13">
        <f t="shared" si="0"/>
        <v>0</v>
      </c>
      <c r="G23" s="1">
        <f>SUM(Tabela15[[#This Row],[JHL]:[LPT]])</f>
        <v>2</v>
      </c>
      <c r="H23">
        <v>0</v>
      </c>
      <c r="I23">
        <v>0</v>
      </c>
      <c r="J23">
        <v>2</v>
      </c>
      <c r="K23">
        <v>0</v>
      </c>
      <c r="L23">
        <v>0</v>
      </c>
      <c r="M23">
        <v>0</v>
      </c>
      <c r="N23">
        <v>0</v>
      </c>
      <c r="O23" s="3"/>
      <c r="P23" s="7">
        <f>Tabela15[[#This Row],[Skupaj]]*$F23</f>
        <v>0</v>
      </c>
      <c r="Q23" s="7">
        <f>Tabela15[[#This Row],[JHL]]*$F23</f>
        <v>0</v>
      </c>
      <c r="R23" s="7">
        <f>Tabela15[[#This Row],[VOKA]]*$F23</f>
        <v>0</v>
      </c>
      <c r="S23" s="7">
        <f>Tabela15[[#This Row],[JPE]]*$F23</f>
        <v>0</v>
      </c>
      <c r="T23" s="4">
        <f>Tabela15[[#This Row],[SNAGA]]*$F23</f>
        <v>0</v>
      </c>
      <c r="U23" s="4">
        <f>Tabela15[[#This Row],[LPP]]*$F23</f>
        <v>0</v>
      </c>
      <c r="V23" s="4">
        <f>Tabela15[[#This Row],[ŽALE]]*$F23</f>
        <v>0</v>
      </c>
      <c r="W23" s="4">
        <f>Tabela15[[#This Row],[LPT]]*$F23</f>
        <v>0</v>
      </c>
    </row>
    <row r="24" spans="1:23" x14ac:dyDescent="0.25">
      <c r="A24" s="10" t="s">
        <v>34</v>
      </c>
      <c r="B24" s="10" t="s">
        <v>35</v>
      </c>
      <c r="C24" s="10">
        <f>Tabela15[Skupaj]</f>
        <v>144</v>
      </c>
      <c r="D24" s="56">
        <v>0</v>
      </c>
      <c r="E24" s="29">
        <v>0</v>
      </c>
      <c r="F24" s="13">
        <f t="shared" si="0"/>
        <v>0</v>
      </c>
      <c r="G24" s="1">
        <f>SUM(Tabela15[[#This Row],[JHL]:[LPT]])</f>
        <v>144</v>
      </c>
      <c r="H24">
        <v>33</v>
      </c>
      <c r="I24">
        <v>16</v>
      </c>
      <c r="J24">
        <v>50</v>
      </c>
      <c r="K24">
        <v>32</v>
      </c>
      <c r="L24">
        <v>8</v>
      </c>
      <c r="M24">
        <v>0</v>
      </c>
      <c r="N24">
        <v>5</v>
      </c>
      <c r="O24" s="3"/>
      <c r="P24" s="6">
        <f>Tabela15[[#This Row],[Skupaj]]*$F24</f>
        <v>0</v>
      </c>
      <c r="Q24" s="6">
        <f>Tabela15[[#This Row],[JHL]]*$F24</f>
        <v>0</v>
      </c>
      <c r="R24" s="6">
        <f>Tabela15[[#This Row],[VOKA]]*$F24</f>
        <v>0</v>
      </c>
      <c r="S24" s="6">
        <f>Tabela15[[#This Row],[JPE]]*$F24</f>
        <v>0</v>
      </c>
      <c r="T24" s="4">
        <f>Tabela15[[#This Row],[SNAGA]]*$F24</f>
        <v>0</v>
      </c>
      <c r="U24" s="4">
        <f>Tabela15[[#This Row],[LPP]]*$F24</f>
        <v>0</v>
      </c>
      <c r="V24" s="4">
        <f>Tabela15[[#This Row],[ŽALE]]*$F24</f>
        <v>0</v>
      </c>
      <c r="W24" s="4">
        <f>Tabela15[[#This Row],[LPT]]*$F24</f>
        <v>0</v>
      </c>
    </row>
    <row r="25" spans="1:23" x14ac:dyDescent="0.25">
      <c r="A25" s="10" t="s">
        <v>66</v>
      </c>
      <c r="B25" s="10" t="s">
        <v>67</v>
      </c>
      <c r="C25" s="10">
        <f>Tabela15[Skupaj]</f>
        <v>40</v>
      </c>
      <c r="D25" s="56">
        <v>0</v>
      </c>
      <c r="E25" s="29">
        <v>0</v>
      </c>
      <c r="F25" s="13">
        <f t="shared" si="0"/>
        <v>0</v>
      </c>
      <c r="G25" s="1">
        <f>SUM(Tabela15[[#This Row],[JHL]:[LPT]])</f>
        <v>40</v>
      </c>
      <c r="H25">
        <v>0</v>
      </c>
      <c r="I25">
        <v>8</v>
      </c>
      <c r="J25">
        <v>32</v>
      </c>
      <c r="K25">
        <v>0</v>
      </c>
      <c r="L25">
        <v>0</v>
      </c>
      <c r="M25">
        <v>0</v>
      </c>
      <c r="N25">
        <v>0</v>
      </c>
      <c r="O25" s="3"/>
      <c r="P25" s="7">
        <f>Tabela15[[#This Row],[Skupaj]]*$F25</f>
        <v>0</v>
      </c>
      <c r="Q25" s="7">
        <f>Tabela15[[#This Row],[JHL]]*$F25</f>
        <v>0</v>
      </c>
      <c r="R25" s="7">
        <f>Tabela15[[#This Row],[VOKA]]*$F25</f>
        <v>0</v>
      </c>
      <c r="S25" s="7">
        <f>Tabela15[[#This Row],[JPE]]*$F25</f>
        <v>0</v>
      </c>
      <c r="T25" s="4">
        <f>Tabela15[[#This Row],[SNAGA]]*$F25</f>
        <v>0</v>
      </c>
      <c r="U25" s="4">
        <f>Tabela15[[#This Row],[LPP]]*$F25</f>
        <v>0</v>
      </c>
      <c r="V25" s="4">
        <f>Tabela15[[#This Row],[ŽALE]]*$F25</f>
        <v>0</v>
      </c>
      <c r="W25" s="4">
        <f>Tabela15[[#This Row],[LPT]]*$F25</f>
        <v>0</v>
      </c>
    </row>
    <row r="26" spans="1:23" x14ac:dyDescent="0.25">
      <c r="A26" s="10" t="s">
        <v>68</v>
      </c>
      <c r="B26" s="10" t="s">
        <v>69</v>
      </c>
      <c r="C26" s="10">
        <f>Tabela15[Skupaj]</f>
        <v>40</v>
      </c>
      <c r="D26" s="56">
        <v>0</v>
      </c>
      <c r="E26" s="29">
        <v>0</v>
      </c>
      <c r="F26" s="13">
        <f t="shared" si="0"/>
        <v>0</v>
      </c>
      <c r="G26" s="1">
        <f>SUM(Tabela15[[#This Row],[JHL]:[LPT]])</f>
        <v>40</v>
      </c>
      <c r="H26">
        <v>0</v>
      </c>
      <c r="I26">
        <v>0</v>
      </c>
      <c r="J26">
        <v>40</v>
      </c>
      <c r="K26">
        <v>0</v>
      </c>
      <c r="L26">
        <v>0</v>
      </c>
      <c r="M26">
        <v>0</v>
      </c>
      <c r="N26">
        <v>0</v>
      </c>
      <c r="O26" s="3"/>
      <c r="P26" s="6">
        <f>Tabela15[[#This Row],[Skupaj]]*$F26</f>
        <v>0</v>
      </c>
      <c r="Q26" s="6">
        <f>Tabela15[[#This Row],[JHL]]*$F26</f>
        <v>0</v>
      </c>
      <c r="R26" s="6">
        <f>Tabela15[[#This Row],[VOKA]]*$F26</f>
        <v>0</v>
      </c>
      <c r="S26" s="6">
        <f>Tabela15[[#This Row],[JPE]]*$F26</f>
        <v>0</v>
      </c>
      <c r="T26" s="4">
        <f>Tabela15[[#This Row],[SNAGA]]*$F26</f>
        <v>0</v>
      </c>
      <c r="U26" s="4">
        <f>Tabela15[[#This Row],[LPP]]*$F26</f>
        <v>0</v>
      </c>
      <c r="V26" s="4">
        <f>Tabela15[[#This Row],[ŽALE]]*$F26</f>
        <v>0</v>
      </c>
      <c r="W26" s="4">
        <f>Tabela15[[#This Row],[LPT]]*$F26</f>
        <v>0</v>
      </c>
    </row>
    <row r="27" spans="1:23" x14ac:dyDescent="0.25">
      <c r="A27" s="10" t="s">
        <v>70</v>
      </c>
      <c r="B27" s="10" t="s">
        <v>71</v>
      </c>
      <c r="C27" s="10">
        <f>Tabela15[Skupaj]</f>
        <v>208</v>
      </c>
      <c r="D27" s="56">
        <v>0</v>
      </c>
      <c r="E27" s="29">
        <v>0</v>
      </c>
      <c r="F27" s="13">
        <f t="shared" si="0"/>
        <v>0</v>
      </c>
      <c r="G27" s="1">
        <f>SUM(Tabela15[[#This Row],[JHL]:[LPT]])</f>
        <v>208</v>
      </c>
      <c r="H27">
        <v>168</v>
      </c>
      <c r="I27">
        <v>0</v>
      </c>
      <c r="J27">
        <v>0</v>
      </c>
      <c r="K27">
        <v>40</v>
      </c>
      <c r="L27">
        <v>0</v>
      </c>
      <c r="M27">
        <v>0</v>
      </c>
      <c r="N27">
        <v>0</v>
      </c>
      <c r="O27" s="3"/>
      <c r="P27" s="7">
        <f>Tabela15[[#This Row],[Skupaj]]*$F27</f>
        <v>0</v>
      </c>
      <c r="Q27" s="7">
        <f>Tabela15[[#This Row],[JHL]]*$F27</f>
        <v>0</v>
      </c>
      <c r="R27" s="7">
        <f>Tabela15[[#This Row],[VOKA]]*$F27</f>
        <v>0</v>
      </c>
      <c r="S27" s="7">
        <f>Tabela15[[#This Row],[JPE]]*$F27</f>
        <v>0</v>
      </c>
      <c r="T27" s="4">
        <f>Tabela15[[#This Row],[SNAGA]]*$F27</f>
        <v>0</v>
      </c>
      <c r="U27" s="4">
        <f>Tabela15[[#This Row],[LPP]]*$F27</f>
        <v>0</v>
      </c>
      <c r="V27" s="4">
        <f>Tabela15[[#This Row],[ŽALE]]*$F27</f>
        <v>0</v>
      </c>
      <c r="W27" s="4">
        <f>Tabela15[[#This Row],[LPT]]*$F27</f>
        <v>0</v>
      </c>
    </row>
    <row r="28" spans="1:23" x14ac:dyDescent="0.25">
      <c r="A28" s="10" t="s">
        <v>72</v>
      </c>
      <c r="B28" s="10" t="s">
        <v>73</v>
      </c>
      <c r="C28" s="10">
        <f>Tabela15[Skupaj]</f>
        <v>24</v>
      </c>
      <c r="D28" s="56">
        <v>0</v>
      </c>
      <c r="E28" s="29">
        <v>0</v>
      </c>
      <c r="F28" s="13">
        <f t="shared" si="0"/>
        <v>0</v>
      </c>
      <c r="G28" s="1">
        <f>SUM(Tabela15[[#This Row],[JHL]:[LPT]])</f>
        <v>24</v>
      </c>
      <c r="H28" s="3">
        <v>0</v>
      </c>
      <c r="I28" s="3">
        <v>0</v>
      </c>
      <c r="J28" s="3">
        <v>0</v>
      </c>
      <c r="K28">
        <v>8</v>
      </c>
      <c r="L28" s="3">
        <v>0</v>
      </c>
      <c r="M28" s="3">
        <v>0</v>
      </c>
      <c r="N28" s="3">
        <v>16</v>
      </c>
      <c r="O28" s="3"/>
      <c r="P28" s="6">
        <f>Tabela15[[#This Row],[Skupaj]]*$F28</f>
        <v>0</v>
      </c>
      <c r="Q28" s="6">
        <f>Tabela15[[#This Row],[JHL]]*$F28</f>
        <v>0</v>
      </c>
      <c r="R28" s="6">
        <f>Tabela15[[#This Row],[VOKA]]*$F28</f>
        <v>0</v>
      </c>
      <c r="S28" s="6">
        <f>Tabela15[[#This Row],[JPE]]*$F28</f>
        <v>0</v>
      </c>
      <c r="T28" s="4">
        <f>Tabela15[[#This Row],[SNAGA]]*$F28</f>
        <v>0</v>
      </c>
      <c r="U28" s="4">
        <f>Tabela15[[#This Row],[LPP]]*$F28</f>
        <v>0</v>
      </c>
      <c r="V28" s="4">
        <f>Tabela15[[#This Row],[ŽALE]]*$F28</f>
        <v>0</v>
      </c>
      <c r="W28" s="4">
        <f>Tabela15[[#This Row],[LPT]]*$F28</f>
        <v>0</v>
      </c>
    </row>
    <row r="29" spans="1:23" x14ac:dyDescent="0.25">
      <c r="A29" s="10" t="s">
        <v>38</v>
      </c>
      <c r="B29" s="10" t="s">
        <v>39</v>
      </c>
      <c r="C29" s="10">
        <f>Tabela15[Skupaj]</f>
        <v>1</v>
      </c>
      <c r="D29" s="56">
        <v>0</v>
      </c>
      <c r="E29" s="29">
        <v>0</v>
      </c>
      <c r="F29" s="13">
        <f t="shared" si="0"/>
        <v>0</v>
      </c>
      <c r="G29" s="1">
        <f>SUM(Tabela15[[#This Row],[JHL]:[LPT]])</f>
        <v>1</v>
      </c>
      <c r="H29">
        <v>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 s="3"/>
      <c r="P29" s="7">
        <f>Tabela15[[#This Row],[Skupaj]]*$F29</f>
        <v>0</v>
      </c>
      <c r="Q29" s="7">
        <f>Tabela15[[#This Row],[JHL]]*$F29</f>
        <v>0</v>
      </c>
      <c r="R29" s="7">
        <f>Tabela15[[#This Row],[VOKA]]*$F29</f>
        <v>0</v>
      </c>
      <c r="S29" s="7">
        <f>Tabela15[[#This Row],[JPE]]*$F29</f>
        <v>0</v>
      </c>
      <c r="T29" s="4">
        <f>Tabela15[[#This Row],[SNAGA]]*$F29</f>
        <v>0</v>
      </c>
      <c r="U29" s="4">
        <f>Tabela15[[#This Row],[LPP]]*$F29</f>
        <v>0</v>
      </c>
      <c r="V29" s="4">
        <f>Tabela15[[#This Row],[ŽALE]]*$F29</f>
        <v>0</v>
      </c>
      <c r="W29" s="4">
        <f>Tabela15[[#This Row],[LPT]]*$F29</f>
        <v>0</v>
      </c>
    </row>
    <row r="30" spans="1:23" x14ac:dyDescent="0.25">
      <c r="A30" s="10" t="s">
        <v>74</v>
      </c>
      <c r="B30" s="10" t="s">
        <v>75</v>
      </c>
      <c r="C30" s="10">
        <f>Tabela15[Skupaj]</f>
        <v>29</v>
      </c>
      <c r="D30" s="56">
        <v>0</v>
      </c>
      <c r="E30" s="29">
        <v>0</v>
      </c>
      <c r="F30" s="13">
        <f t="shared" si="0"/>
        <v>0</v>
      </c>
      <c r="G30" s="1">
        <f>SUM(Tabela15[[#This Row],[JHL]:[LPT]])</f>
        <v>29</v>
      </c>
      <c r="H30">
        <v>10</v>
      </c>
      <c r="I30">
        <v>0</v>
      </c>
      <c r="J30">
        <v>0</v>
      </c>
      <c r="K30">
        <v>14</v>
      </c>
      <c r="L30">
        <v>5</v>
      </c>
      <c r="M30">
        <v>0</v>
      </c>
      <c r="N30">
        <v>0</v>
      </c>
      <c r="O30" s="3"/>
      <c r="P30" s="6">
        <f>Tabela15[[#This Row],[Skupaj]]*$F30</f>
        <v>0</v>
      </c>
      <c r="Q30" s="6">
        <f>Tabela15[[#This Row],[JHL]]*$F30</f>
        <v>0</v>
      </c>
      <c r="R30" s="6">
        <f>Tabela15[[#This Row],[VOKA]]*$F30</f>
        <v>0</v>
      </c>
      <c r="S30" s="6">
        <f>Tabela15[[#This Row],[JPE]]*$F30</f>
        <v>0</v>
      </c>
      <c r="T30" s="4">
        <f>Tabela15[[#This Row],[SNAGA]]*$F30</f>
        <v>0</v>
      </c>
      <c r="U30" s="4">
        <f>Tabela15[[#This Row],[LPP]]*$F30</f>
        <v>0</v>
      </c>
      <c r="V30" s="4">
        <f>Tabela15[[#This Row],[ŽALE]]*$F30</f>
        <v>0</v>
      </c>
      <c r="W30" s="4">
        <f>Tabela15[[#This Row],[LPT]]*$F30</f>
        <v>0</v>
      </c>
    </row>
    <row r="31" spans="1:23" x14ac:dyDescent="0.25">
      <c r="A31" s="10" t="s">
        <v>76</v>
      </c>
      <c r="B31" s="10" t="s">
        <v>77</v>
      </c>
      <c r="C31" s="10">
        <f>Tabela15[Skupaj]</f>
        <v>6</v>
      </c>
      <c r="D31" s="56">
        <v>0</v>
      </c>
      <c r="E31" s="29">
        <v>0</v>
      </c>
      <c r="F31" s="13">
        <f t="shared" si="0"/>
        <v>0</v>
      </c>
      <c r="G31" s="1">
        <f>SUM(Tabela15[[#This Row],[JHL]:[LPT]])</f>
        <v>6</v>
      </c>
      <c r="H31">
        <v>0</v>
      </c>
      <c r="I31">
        <v>0</v>
      </c>
      <c r="J31">
        <v>2</v>
      </c>
      <c r="K31">
        <v>4</v>
      </c>
      <c r="L31">
        <v>0</v>
      </c>
      <c r="M31">
        <v>0</v>
      </c>
      <c r="N31">
        <v>0</v>
      </c>
      <c r="O31" s="3"/>
      <c r="P31" s="4">
        <f>Tabela15[[#This Row],[Skupaj]]*$F31</f>
        <v>0</v>
      </c>
      <c r="Q31" s="4">
        <f>Tabela15[[#This Row],[JHL]]*$F31</f>
        <v>0</v>
      </c>
      <c r="R31" s="4">
        <f>Tabela15[[#This Row],[VOKA]]*$F31</f>
        <v>0</v>
      </c>
      <c r="S31" s="4">
        <f>Tabela15[[#This Row],[JPE]]*$F31</f>
        <v>0</v>
      </c>
      <c r="T31" s="4">
        <f>Tabela15[[#This Row],[SNAGA]]*$F31</f>
        <v>0</v>
      </c>
      <c r="U31" s="4">
        <f>Tabela15[[#This Row],[LPP]]*$F31</f>
        <v>0</v>
      </c>
      <c r="V31" s="4">
        <f>Tabela15[[#This Row],[ŽALE]]*$F31</f>
        <v>0</v>
      </c>
      <c r="W31" s="4">
        <f>Tabela15[[#This Row],[LPT]]*$F31</f>
        <v>0</v>
      </c>
    </row>
    <row r="32" spans="1:23" ht="26.25" x14ac:dyDescent="0.25">
      <c r="A32" s="40"/>
      <c r="B32" s="44" t="s">
        <v>81</v>
      </c>
      <c r="C32" s="45" t="s">
        <v>83</v>
      </c>
      <c r="D32" s="43" t="s">
        <v>82</v>
      </c>
      <c r="E32" s="46" t="s">
        <v>43</v>
      </c>
      <c r="F32" s="47" t="s">
        <v>84</v>
      </c>
      <c r="O32" s="3"/>
      <c r="P32" s="4">
        <f>SUBTOTAL(109,Tabela16[Skupaj])</f>
        <v>0</v>
      </c>
      <c r="Q32" s="4">
        <f>SUBTOTAL(109,Tabela16[JHL])</f>
        <v>0</v>
      </c>
      <c r="R32" s="4">
        <f>SUBTOTAL(109,Tabela16[VOKA])</f>
        <v>0</v>
      </c>
      <c r="S32" s="4">
        <f>SUBTOTAL(109,Tabela16[JPE])</f>
        <v>0</v>
      </c>
      <c r="T32" s="4">
        <f>SUBTOTAL(109,Tabela16[SNAGA])</f>
        <v>0</v>
      </c>
      <c r="U32" s="4">
        <f>SUBTOTAL(109,Tabela16[LPP])</f>
        <v>0</v>
      </c>
      <c r="V32" s="4">
        <f>SUBTOTAL(109,Tabela16[ŽALE])</f>
        <v>0</v>
      </c>
      <c r="W32" s="4">
        <f>SUBTOTAL(109,Tabela16[LPT])</f>
        <v>0</v>
      </c>
    </row>
    <row r="33" spans="1:23" s="3" customFormat="1" x14ac:dyDescent="0.25">
      <c r="A33" s="48" t="s">
        <v>87</v>
      </c>
      <c r="B33" s="10" t="s">
        <v>85</v>
      </c>
      <c r="C33" s="10">
        <f>G33</f>
        <v>15</v>
      </c>
      <c r="D33" s="56">
        <v>0</v>
      </c>
      <c r="E33" s="29">
        <v>0</v>
      </c>
      <c r="F33" s="11">
        <f t="shared" ref="F33" si="1">ROUND(D33*(1-E33),2)</f>
        <v>0</v>
      </c>
      <c r="G33" s="30">
        <f>SUM(H33:N33)</f>
        <v>15</v>
      </c>
      <c r="H33" s="31">
        <v>2.5</v>
      </c>
      <c r="I33" s="31">
        <v>2</v>
      </c>
      <c r="J33" s="31">
        <v>6</v>
      </c>
      <c r="K33" s="31">
        <v>2</v>
      </c>
      <c r="L33" s="31">
        <v>1.5</v>
      </c>
      <c r="M33" s="31">
        <v>0.5</v>
      </c>
      <c r="N33" s="32">
        <v>0.5</v>
      </c>
      <c r="P33" s="6">
        <f t="shared" ref="P33:W34" si="2">G33*$F33</f>
        <v>0</v>
      </c>
      <c r="Q33" s="6">
        <f t="shared" si="2"/>
        <v>0</v>
      </c>
      <c r="R33" s="6">
        <f t="shared" si="2"/>
        <v>0</v>
      </c>
      <c r="S33" s="6">
        <f t="shared" si="2"/>
        <v>0</v>
      </c>
      <c r="T33" s="33">
        <f t="shared" si="2"/>
        <v>0</v>
      </c>
      <c r="U33" s="33">
        <f t="shared" si="2"/>
        <v>0</v>
      </c>
      <c r="V33" s="33">
        <f t="shared" si="2"/>
        <v>0</v>
      </c>
      <c r="W33" s="37">
        <f t="shared" si="2"/>
        <v>0</v>
      </c>
    </row>
    <row r="34" spans="1:23" s="3" customFormat="1" ht="15.75" thickBot="1" x14ac:dyDescent="0.3">
      <c r="A34" s="49" t="s">
        <v>88</v>
      </c>
      <c r="B34" s="49" t="s">
        <v>86</v>
      </c>
      <c r="C34" s="10">
        <f>G34</f>
        <v>100</v>
      </c>
      <c r="D34" s="56">
        <v>0</v>
      </c>
      <c r="E34" s="29">
        <v>0</v>
      </c>
      <c r="F34" s="11">
        <f t="shared" ref="F34" si="3">ROUND(D34*(1-E34),2)</f>
        <v>0</v>
      </c>
      <c r="G34" s="34">
        <f>SUM(H34:N34)</f>
        <v>100</v>
      </c>
      <c r="H34" s="35">
        <v>16</v>
      </c>
      <c r="I34" s="35">
        <v>15</v>
      </c>
      <c r="J34" s="35">
        <v>38</v>
      </c>
      <c r="K34" s="35">
        <v>12</v>
      </c>
      <c r="L34" s="35">
        <v>10</v>
      </c>
      <c r="M34" s="35">
        <v>4</v>
      </c>
      <c r="N34" s="36">
        <v>5</v>
      </c>
      <c r="P34" s="51">
        <f t="shared" si="2"/>
        <v>0</v>
      </c>
      <c r="Q34" s="51">
        <f t="shared" si="2"/>
        <v>0</v>
      </c>
      <c r="R34" s="51">
        <f t="shared" si="2"/>
        <v>0</v>
      </c>
      <c r="S34" s="51">
        <f t="shared" si="2"/>
        <v>0</v>
      </c>
      <c r="T34" s="52">
        <f t="shared" si="2"/>
        <v>0</v>
      </c>
      <c r="U34" s="52">
        <f t="shared" si="2"/>
        <v>0</v>
      </c>
      <c r="V34" s="52">
        <f t="shared" si="2"/>
        <v>0</v>
      </c>
      <c r="W34" s="53">
        <f t="shared" si="2"/>
        <v>0</v>
      </c>
    </row>
    <row r="35" spans="1:23" s="3" customFormat="1" ht="15.75" thickTop="1" x14ac:dyDescent="0.25">
      <c r="A35" s="39"/>
      <c r="E35" s="9"/>
      <c r="P35" s="50">
        <f>P34+P33+Tabela16[[#Totals],[Skupaj]]</f>
        <v>0</v>
      </c>
      <c r="Q35" s="50">
        <f>Q34+Q33+Tabela16[[#Totals],[JHL]]</f>
        <v>0</v>
      </c>
      <c r="R35" s="50">
        <f>R34+R33+Tabela16[[#Totals],[VOKA]]</f>
        <v>0</v>
      </c>
      <c r="S35" s="50">
        <f>S34+S33+Tabela16[[#Totals],[JPE]]</f>
        <v>0</v>
      </c>
      <c r="T35" s="50">
        <f>T34+T33+Tabela16[[#Totals],[SNAGA]]</f>
        <v>0</v>
      </c>
      <c r="U35" s="50">
        <f>U34+U33+Tabela16[[#Totals],[LPP]]</f>
        <v>0</v>
      </c>
      <c r="V35" s="50">
        <f>V34+V33+Tabela16[[#Totals],[ŽALE]]</f>
        <v>0</v>
      </c>
      <c r="W35" s="50">
        <f>W34+W33+Tabela16[[#Totals],[LPT]]</f>
        <v>0</v>
      </c>
    </row>
    <row r="36" spans="1:23" ht="15.75" x14ac:dyDescent="0.25">
      <c r="A36" s="8" t="s">
        <v>42</v>
      </c>
      <c r="B36" s="8" t="s">
        <v>54</v>
      </c>
    </row>
    <row r="37" spans="1:23" s="3" customFormat="1" ht="26.25" x14ac:dyDescent="0.25">
      <c r="A37" s="12" t="s">
        <v>8</v>
      </c>
      <c r="B37" s="12" t="s">
        <v>9</v>
      </c>
      <c r="C37" s="41" t="str">
        <f>C3</f>
        <v>Kos</v>
      </c>
      <c r="D37" s="43" t="s">
        <v>58</v>
      </c>
      <c r="E37" s="43" t="s">
        <v>43</v>
      </c>
      <c r="F37" s="42" t="str">
        <f>F3</f>
        <v>cena /kos s popustom v EUR</v>
      </c>
      <c r="G37" s="1" t="s">
        <v>0</v>
      </c>
      <c r="H37" s="3" t="s">
        <v>1</v>
      </c>
      <c r="I37" s="3" t="s">
        <v>3</v>
      </c>
      <c r="J37" s="3" t="s">
        <v>4</v>
      </c>
      <c r="K37" s="3" t="s">
        <v>2</v>
      </c>
      <c r="L37" s="3" t="s">
        <v>5</v>
      </c>
      <c r="M37" s="3" t="s">
        <v>7</v>
      </c>
      <c r="N37" s="3" t="s">
        <v>6</v>
      </c>
      <c r="P37" s="5" t="s">
        <v>0</v>
      </c>
      <c r="Q37" s="5" t="s">
        <v>1</v>
      </c>
      <c r="R37" s="5" t="s">
        <v>3</v>
      </c>
      <c r="S37" s="5" t="s">
        <v>4</v>
      </c>
      <c r="T37" s="2" t="s">
        <v>2</v>
      </c>
      <c r="U37" s="2" t="s">
        <v>5</v>
      </c>
      <c r="V37" s="2" t="s">
        <v>7</v>
      </c>
      <c r="W37" s="2" t="s">
        <v>6</v>
      </c>
    </row>
    <row r="38" spans="1:23" s="3" customFormat="1" x14ac:dyDescent="0.25">
      <c r="A38" s="10" t="s">
        <v>55</v>
      </c>
      <c r="B38" s="16" t="s">
        <v>79</v>
      </c>
      <c r="C38" s="10">
        <f>Tabela155[[#This Row],[Skupaj]]</f>
        <v>1184</v>
      </c>
      <c r="D38" s="56">
        <v>0</v>
      </c>
      <c r="E38" s="29">
        <v>0</v>
      </c>
      <c r="F38" s="11">
        <f>ROUND(D38*(1-E38),2)</f>
        <v>0</v>
      </c>
      <c r="G38" s="1">
        <f t="shared" ref="G38:G65" si="4">SUM(H38:N38)</f>
        <v>1184</v>
      </c>
      <c r="H38" s="3">
        <f>H4</f>
        <v>212</v>
      </c>
      <c r="I38" s="3">
        <f t="shared" ref="I38:I65" si="5">I4</f>
        <v>222</v>
      </c>
      <c r="J38" s="3">
        <f>J4</f>
        <v>386</v>
      </c>
      <c r="K38" s="3">
        <f>K4</f>
        <v>113</v>
      </c>
      <c r="L38" s="3">
        <f>L4</f>
        <v>154</v>
      </c>
      <c r="M38" s="3">
        <f>M4</f>
        <v>33</v>
      </c>
      <c r="N38" s="3">
        <f>N4</f>
        <v>64</v>
      </c>
      <c r="P38" s="6">
        <f>Tabela155[[#This Row],[Skupaj]]*$F38</f>
        <v>0</v>
      </c>
      <c r="Q38" s="6">
        <f>Tabela155[[#This Row],[JHL]]*$F38</f>
        <v>0</v>
      </c>
      <c r="R38" s="6">
        <f>Tabela155[[#This Row],[VOKA]]*$F38</f>
        <v>0</v>
      </c>
      <c r="S38" s="6">
        <f>Tabela155[[#This Row],[JPE]]*$F38</f>
        <v>0</v>
      </c>
      <c r="T38" s="4">
        <f>Tabela155[[#This Row],[SNAGA]]*$F38</f>
        <v>0</v>
      </c>
      <c r="U38" s="4">
        <f>Tabela155[[#This Row],[LPP]]*$F38</f>
        <v>0</v>
      </c>
      <c r="V38" s="4">
        <f>Tabela155[[#This Row],[ZALE]]*$F38</f>
        <v>0</v>
      </c>
      <c r="W38" s="4">
        <f>Tabela155[[#This Row],[LPT]]*$F38</f>
        <v>0</v>
      </c>
    </row>
    <row r="39" spans="1:23" s="3" customFormat="1" x14ac:dyDescent="0.25">
      <c r="A39" s="10" t="s">
        <v>13</v>
      </c>
      <c r="B39" s="10" t="s">
        <v>80</v>
      </c>
      <c r="C39" s="10">
        <f>Tabela155[[#This Row],[Skupaj]]</f>
        <v>174</v>
      </c>
      <c r="D39" s="56">
        <v>0</v>
      </c>
      <c r="E39" s="29">
        <v>0</v>
      </c>
      <c r="F39" s="11">
        <f t="shared" ref="F39:F65" si="6">ROUND(D39*(1-E39),2)</f>
        <v>0</v>
      </c>
      <c r="G39" s="1">
        <f t="shared" si="4"/>
        <v>174</v>
      </c>
      <c r="H39" s="3">
        <f>H5+2</f>
        <v>10</v>
      </c>
      <c r="I39" s="3">
        <f>I5+7</f>
        <v>20</v>
      </c>
      <c r="J39" s="3">
        <f>J5+15</f>
        <v>48</v>
      </c>
      <c r="K39" s="3">
        <f>K5+10</f>
        <v>56</v>
      </c>
      <c r="L39" s="3">
        <f>L5+4</f>
        <v>25</v>
      </c>
      <c r="M39" s="3">
        <f>M5+2</f>
        <v>6</v>
      </c>
      <c r="N39" s="3">
        <f>N5+3</f>
        <v>9</v>
      </c>
      <c r="P39" s="6">
        <f>Tabela155[[#This Row],[Skupaj]]*$F39</f>
        <v>0</v>
      </c>
      <c r="Q39" s="7">
        <f>Tabela155[[#This Row],[JHL]]*$F39</f>
        <v>0</v>
      </c>
      <c r="R39" s="7">
        <f>Tabela155[[#This Row],[VOKA]]*$F39</f>
        <v>0</v>
      </c>
      <c r="S39" s="7">
        <f>Tabela155[[#This Row],[JPE]]*$F39</f>
        <v>0</v>
      </c>
      <c r="T39" s="4">
        <f>Tabela155[[#This Row],[SNAGA]]*$F39</f>
        <v>0</v>
      </c>
      <c r="U39" s="4">
        <f>Tabela155[[#This Row],[LPP]]*$F39</f>
        <v>0</v>
      </c>
      <c r="V39" s="4">
        <f>Tabela155[[#This Row],[ZALE]]*$F39</f>
        <v>0</v>
      </c>
      <c r="W39" s="4">
        <f>Tabela155[[#This Row],[LPT]]*$F39</f>
        <v>0</v>
      </c>
    </row>
    <row r="40" spans="1:23" s="3" customFormat="1" x14ac:dyDescent="0.25">
      <c r="A40" s="10" t="s">
        <v>11</v>
      </c>
      <c r="B40" s="10" t="s">
        <v>56</v>
      </c>
      <c r="C40" s="10">
        <f>Tabela155[[#This Row],[Skupaj]]</f>
        <v>5</v>
      </c>
      <c r="D40" s="56">
        <v>0</v>
      </c>
      <c r="E40" s="29">
        <v>0</v>
      </c>
      <c r="F40" s="11">
        <f t="shared" si="6"/>
        <v>0</v>
      </c>
      <c r="G40" s="1">
        <f t="shared" si="4"/>
        <v>5</v>
      </c>
      <c r="H40" s="3">
        <f t="shared" ref="H40:H43" si="7">H6</f>
        <v>0</v>
      </c>
      <c r="I40" s="3">
        <f t="shared" si="5"/>
        <v>0</v>
      </c>
      <c r="J40" s="3">
        <v>5</v>
      </c>
      <c r="K40" s="3">
        <f t="shared" ref="K40:N43" si="8">K6</f>
        <v>0</v>
      </c>
      <c r="L40" s="3">
        <f t="shared" ref="L40:L65" si="9">L6</f>
        <v>0</v>
      </c>
      <c r="M40" s="3">
        <f t="shared" ref="M40:M65" si="10">M6</f>
        <v>0</v>
      </c>
      <c r="N40" s="3">
        <f t="shared" si="8"/>
        <v>0</v>
      </c>
      <c r="P40" s="7">
        <f>Tabela155[[#This Row],[Skupaj]]*$F40</f>
        <v>0</v>
      </c>
      <c r="Q40" s="6">
        <f>Tabela155[[#This Row],[JHL]]*$F40</f>
        <v>0</v>
      </c>
      <c r="R40" s="6">
        <f>Tabela155[[#This Row],[VOKA]]*$F40</f>
        <v>0</v>
      </c>
      <c r="S40" s="6">
        <f>Tabela155[[#This Row],[JPE]]*$F40</f>
        <v>0</v>
      </c>
      <c r="T40" s="4">
        <f>Tabela155[[#This Row],[SNAGA]]*$F40</f>
        <v>0</v>
      </c>
      <c r="U40" s="4">
        <f>Tabela155[[#This Row],[LPP]]*$F40</f>
        <v>0</v>
      </c>
      <c r="V40" s="4">
        <f>Tabela155[[#This Row],[ZALE]]*$F40</f>
        <v>0</v>
      </c>
      <c r="W40" s="4">
        <f>Tabela155[[#This Row],[LPT]]*$F40</f>
        <v>0</v>
      </c>
    </row>
    <row r="41" spans="1:23" s="3" customFormat="1" x14ac:dyDescent="0.25">
      <c r="A41" s="10" t="s">
        <v>12</v>
      </c>
      <c r="B41" s="10" t="s">
        <v>57</v>
      </c>
      <c r="C41" s="10">
        <f>Tabela155[[#This Row],[Skupaj]]</f>
        <v>5</v>
      </c>
      <c r="D41" s="56">
        <v>0</v>
      </c>
      <c r="E41" s="29">
        <v>0</v>
      </c>
      <c r="F41" s="11">
        <f t="shared" si="6"/>
        <v>0</v>
      </c>
      <c r="G41" s="1">
        <f t="shared" si="4"/>
        <v>5</v>
      </c>
      <c r="H41" s="3">
        <f t="shared" si="7"/>
        <v>0</v>
      </c>
      <c r="I41" s="3">
        <f t="shared" si="5"/>
        <v>0</v>
      </c>
      <c r="J41" s="3">
        <v>5</v>
      </c>
      <c r="K41" s="3">
        <f t="shared" si="8"/>
        <v>0</v>
      </c>
      <c r="L41" s="3">
        <f t="shared" si="9"/>
        <v>0</v>
      </c>
      <c r="M41" s="3">
        <f t="shared" si="10"/>
        <v>0</v>
      </c>
      <c r="N41" s="3">
        <f t="shared" si="8"/>
        <v>0</v>
      </c>
      <c r="P41" s="6">
        <f>Tabela155[[#This Row],[Skupaj]]*$F41</f>
        <v>0</v>
      </c>
      <c r="Q41" s="7">
        <f>Tabela155[[#This Row],[JHL]]*$F41</f>
        <v>0</v>
      </c>
      <c r="R41" s="7">
        <f>Tabela155[[#This Row],[VOKA]]*$F41</f>
        <v>0</v>
      </c>
      <c r="S41" s="7">
        <f>Tabela155[[#This Row],[JPE]]*$F41</f>
        <v>0</v>
      </c>
      <c r="T41" s="4">
        <f>Tabela155[[#This Row],[SNAGA]]*$F41</f>
        <v>0</v>
      </c>
      <c r="U41" s="4">
        <f>Tabela155[[#This Row],[LPP]]*$F41</f>
        <v>0</v>
      </c>
      <c r="V41" s="4">
        <f>Tabela155[[#This Row],[ZALE]]*$F41</f>
        <v>0</v>
      </c>
      <c r="W41" s="4">
        <f>Tabela155[[#This Row],[LPT]]*$F41</f>
        <v>0</v>
      </c>
    </row>
    <row r="42" spans="1:23" s="3" customFormat="1" x14ac:dyDescent="0.25">
      <c r="A42" s="10" t="s">
        <v>32</v>
      </c>
      <c r="B42" s="10" t="s">
        <v>33</v>
      </c>
      <c r="C42" s="10">
        <f>Tabela155[[#This Row],[Skupaj]]</f>
        <v>5</v>
      </c>
      <c r="D42" s="56">
        <v>0</v>
      </c>
      <c r="E42" s="29">
        <v>0</v>
      </c>
      <c r="F42" s="11">
        <f t="shared" si="6"/>
        <v>0</v>
      </c>
      <c r="G42" s="1">
        <f t="shared" si="4"/>
        <v>5</v>
      </c>
      <c r="H42" s="3">
        <f t="shared" si="7"/>
        <v>0</v>
      </c>
      <c r="I42" s="3">
        <f t="shared" si="5"/>
        <v>0</v>
      </c>
      <c r="J42" s="3">
        <v>5</v>
      </c>
      <c r="K42" s="3">
        <f t="shared" si="8"/>
        <v>0</v>
      </c>
      <c r="L42" s="3">
        <f t="shared" si="9"/>
        <v>0</v>
      </c>
      <c r="M42" s="3">
        <f t="shared" si="10"/>
        <v>0</v>
      </c>
      <c r="N42" s="3">
        <f t="shared" si="8"/>
        <v>0</v>
      </c>
      <c r="P42" s="7">
        <f>Tabela155[[#This Row],[Skupaj]]*$F42</f>
        <v>0</v>
      </c>
      <c r="Q42" s="6">
        <f>Tabela155[[#This Row],[JHL]]*$F42</f>
        <v>0</v>
      </c>
      <c r="R42" s="6">
        <f>Tabela155[[#This Row],[VOKA]]*$F42</f>
        <v>0</v>
      </c>
      <c r="S42" s="6">
        <f>Tabela155[[#This Row],[JPE]]*$F42</f>
        <v>0</v>
      </c>
      <c r="T42" s="4">
        <f>Tabela155[[#This Row],[SNAGA]]*$F42</f>
        <v>0</v>
      </c>
      <c r="U42" s="4">
        <f>Tabela155[[#This Row],[LPP]]*$F42</f>
        <v>0</v>
      </c>
      <c r="V42" s="4">
        <f>Tabela155[[#This Row],[ZALE]]*$F42</f>
        <v>0</v>
      </c>
      <c r="W42" s="4">
        <f>Tabela155[[#This Row],[LPT]]*$F42</f>
        <v>0</v>
      </c>
    </row>
    <row r="43" spans="1:23" s="3" customFormat="1" hidden="1" x14ac:dyDescent="0.25">
      <c r="A43" s="10" t="s">
        <v>13</v>
      </c>
      <c r="B43" s="10" t="s">
        <v>14</v>
      </c>
      <c r="C43" s="10">
        <f>Tabela155[[#This Row],[Skupaj]]</f>
        <v>0</v>
      </c>
      <c r="D43" s="56">
        <v>0</v>
      </c>
      <c r="E43" s="29">
        <v>0</v>
      </c>
      <c r="F43" s="11">
        <f t="shared" si="6"/>
        <v>0</v>
      </c>
      <c r="G43" s="1">
        <f t="shared" si="4"/>
        <v>0</v>
      </c>
      <c r="H43" s="3">
        <f t="shared" si="7"/>
        <v>0</v>
      </c>
      <c r="I43" s="3">
        <f t="shared" si="5"/>
        <v>0</v>
      </c>
      <c r="J43" s="3">
        <v>0</v>
      </c>
      <c r="K43" s="3">
        <f t="shared" si="8"/>
        <v>0</v>
      </c>
      <c r="L43" s="3">
        <f t="shared" si="9"/>
        <v>0</v>
      </c>
      <c r="M43" s="3">
        <f t="shared" si="10"/>
        <v>0</v>
      </c>
      <c r="N43" s="3">
        <f t="shared" si="8"/>
        <v>0</v>
      </c>
      <c r="P43" s="6">
        <f>Tabela155[[#This Row],[Skupaj]]*$F43</f>
        <v>0</v>
      </c>
      <c r="Q43" s="7">
        <f>Tabela155[[#This Row],[JHL]]*$F43</f>
        <v>0</v>
      </c>
      <c r="R43" s="7">
        <f>Tabela155[[#This Row],[VOKA]]*$F43</f>
        <v>0</v>
      </c>
      <c r="S43" s="7">
        <f>Tabela155[[#This Row],[JPE]]*$F43</f>
        <v>0</v>
      </c>
      <c r="T43" s="4">
        <f>Tabela155[[#This Row],[SNAGA]]*$F43</f>
        <v>0</v>
      </c>
      <c r="U43" s="4">
        <f>Tabela155[[#This Row],[LPP]]*$F43</f>
        <v>0</v>
      </c>
      <c r="V43" s="4">
        <f>Tabela155[[#This Row],[ZALE]]*$F43</f>
        <v>0</v>
      </c>
      <c r="W43" s="4">
        <f>Tabela155[[#This Row],[LPT]]*$F43</f>
        <v>0</v>
      </c>
    </row>
    <row r="44" spans="1:23" s="3" customFormat="1" x14ac:dyDescent="0.25">
      <c r="A44" s="10" t="s">
        <v>59</v>
      </c>
      <c r="B44" s="10" t="s">
        <v>60</v>
      </c>
      <c r="C44" s="10">
        <f>Tabela155[[#This Row],[Skupaj]]</f>
        <v>80</v>
      </c>
      <c r="D44" s="56">
        <v>0</v>
      </c>
      <c r="E44" s="29">
        <v>0</v>
      </c>
      <c r="F44" s="11">
        <f t="shared" si="6"/>
        <v>0</v>
      </c>
      <c r="G44" s="1">
        <f t="shared" si="4"/>
        <v>80</v>
      </c>
      <c r="H44" s="3">
        <f t="shared" ref="H44:H46" si="11">H10</f>
        <v>0</v>
      </c>
      <c r="I44" s="3">
        <f t="shared" si="5"/>
        <v>5</v>
      </c>
      <c r="J44" s="3">
        <f>J10+5</f>
        <v>40</v>
      </c>
      <c r="K44" s="3">
        <f t="shared" ref="K44:N60" si="12">K10</f>
        <v>17</v>
      </c>
      <c r="L44" s="3">
        <f t="shared" si="9"/>
        <v>15</v>
      </c>
      <c r="M44" s="3">
        <f t="shared" si="10"/>
        <v>1</v>
      </c>
      <c r="N44" s="3">
        <f t="shared" si="12"/>
        <v>2</v>
      </c>
      <c r="P44" s="7">
        <f>Tabela155[[#This Row],[Skupaj]]*$F44</f>
        <v>0</v>
      </c>
      <c r="Q44" s="6">
        <f>Tabela155[[#This Row],[JHL]]*$F44</f>
        <v>0</v>
      </c>
      <c r="R44" s="6">
        <f>Tabela155[[#This Row],[VOKA]]*$F44</f>
        <v>0</v>
      </c>
      <c r="S44" s="6">
        <f>Tabela155[[#This Row],[JPE]]*$F44</f>
        <v>0</v>
      </c>
      <c r="T44" s="4">
        <f>Tabela155[[#This Row],[SNAGA]]*$F44</f>
        <v>0</v>
      </c>
      <c r="U44" s="4">
        <f>Tabela155[[#This Row],[LPP]]*$F44</f>
        <v>0</v>
      </c>
      <c r="V44" s="4">
        <f>Tabela155[[#This Row],[ZALE]]*$F44</f>
        <v>0</v>
      </c>
      <c r="W44" s="4">
        <f>Tabela155[[#This Row],[LPT]]*$F44</f>
        <v>0</v>
      </c>
    </row>
    <row r="45" spans="1:23" s="3" customFormat="1" x14ac:dyDescent="0.25">
      <c r="A45" s="10" t="s">
        <v>15</v>
      </c>
      <c r="B45" s="10" t="s">
        <v>16</v>
      </c>
      <c r="C45" s="10">
        <f>Tabela155[[#This Row],[Skupaj]]</f>
        <v>75</v>
      </c>
      <c r="D45" s="56">
        <v>0</v>
      </c>
      <c r="E45" s="29">
        <v>0</v>
      </c>
      <c r="F45" s="11">
        <f t="shared" si="6"/>
        <v>0</v>
      </c>
      <c r="G45" s="1">
        <f t="shared" si="4"/>
        <v>75</v>
      </c>
      <c r="H45" s="3">
        <f t="shared" si="11"/>
        <v>0</v>
      </c>
      <c r="I45" s="3">
        <f t="shared" si="5"/>
        <v>5</v>
      </c>
      <c r="J45" s="3">
        <f t="shared" ref="J45:J50" si="13">J11</f>
        <v>35</v>
      </c>
      <c r="K45" s="3">
        <f t="shared" si="12"/>
        <v>17</v>
      </c>
      <c r="L45" s="3">
        <f t="shared" si="9"/>
        <v>15</v>
      </c>
      <c r="M45" s="3">
        <f t="shared" si="10"/>
        <v>1</v>
      </c>
      <c r="N45" s="3">
        <f t="shared" si="12"/>
        <v>2</v>
      </c>
      <c r="P45" s="6">
        <f>Tabela155[[#This Row],[Skupaj]]*$F45</f>
        <v>0</v>
      </c>
      <c r="Q45" s="7">
        <f>Tabela155[[#This Row],[JHL]]*$F45</f>
        <v>0</v>
      </c>
      <c r="R45" s="7">
        <f>Tabela155[[#This Row],[VOKA]]*$F45</f>
        <v>0</v>
      </c>
      <c r="S45" s="7">
        <f>Tabela155[[#This Row],[JPE]]*$F45</f>
        <v>0</v>
      </c>
      <c r="T45" s="4">
        <f>Tabela155[[#This Row],[SNAGA]]*$F45</f>
        <v>0</v>
      </c>
      <c r="U45" s="4">
        <f>Tabela155[[#This Row],[LPP]]*$F45</f>
        <v>0</v>
      </c>
      <c r="V45" s="4">
        <f>Tabela155[[#This Row],[ZALE]]*$F45</f>
        <v>0</v>
      </c>
      <c r="W45" s="4">
        <f>Tabela155[[#This Row],[LPT]]*$F45</f>
        <v>0</v>
      </c>
    </row>
    <row r="46" spans="1:23" s="3" customFormat="1" x14ac:dyDescent="0.25">
      <c r="A46" s="10" t="s">
        <v>17</v>
      </c>
      <c r="B46" s="10" t="s">
        <v>18</v>
      </c>
      <c r="C46" s="10">
        <f>Tabela155[[#This Row],[Skupaj]]</f>
        <v>35</v>
      </c>
      <c r="D46" s="56">
        <v>0</v>
      </c>
      <c r="E46" s="29">
        <v>0</v>
      </c>
      <c r="F46" s="11">
        <f t="shared" si="6"/>
        <v>0</v>
      </c>
      <c r="G46" s="1">
        <f t="shared" si="4"/>
        <v>35</v>
      </c>
      <c r="H46" s="3">
        <f t="shared" si="11"/>
        <v>2</v>
      </c>
      <c r="I46" s="3">
        <f t="shared" si="5"/>
        <v>0</v>
      </c>
      <c r="J46" s="3">
        <f t="shared" si="13"/>
        <v>16</v>
      </c>
      <c r="K46" s="3">
        <f t="shared" si="12"/>
        <v>7</v>
      </c>
      <c r="L46" s="3">
        <f t="shared" si="9"/>
        <v>2</v>
      </c>
      <c r="M46" s="3">
        <f t="shared" si="10"/>
        <v>0</v>
      </c>
      <c r="N46" s="3">
        <f t="shared" si="12"/>
        <v>8</v>
      </c>
      <c r="P46" s="7">
        <f>Tabela155[[#This Row],[Skupaj]]*$F46</f>
        <v>0</v>
      </c>
      <c r="Q46" s="6">
        <f>Tabela155[[#This Row],[JHL]]*$F46</f>
        <v>0</v>
      </c>
      <c r="R46" s="6">
        <f>Tabela155[[#This Row],[VOKA]]*$F46</f>
        <v>0</v>
      </c>
      <c r="S46" s="6">
        <f>Tabela155[[#This Row],[JPE]]*$F46</f>
        <v>0</v>
      </c>
      <c r="T46" s="4">
        <f>Tabela155[[#This Row],[SNAGA]]*$F46</f>
        <v>0</v>
      </c>
      <c r="U46" s="4">
        <f>Tabela155[[#This Row],[LPP]]*$F46</f>
        <v>0</v>
      </c>
      <c r="V46" s="4">
        <f>Tabela155[[#This Row],[ZALE]]*$F46</f>
        <v>0</v>
      </c>
      <c r="W46" s="4">
        <f>Tabela155[[#This Row],[LPT]]*$F46</f>
        <v>0</v>
      </c>
    </row>
    <row r="47" spans="1:23" s="3" customFormat="1" x14ac:dyDescent="0.25">
      <c r="A47" s="10" t="s">
        <v>19</v>
      </c>
      <c r="B47" s="10" t="s">
        <v>61</v>
      </c>
      <c r="C47" s="10">
        <f>Tabela155[[#This Row],[Skupaj]]</f>
        <v>7</v>
      </c>
      <c r="D47" s="56">
        <v>0</v>
      </c>
      <c r="E47" s="29">
        <v>0</v>
      </c>
      <c r="F47" s="11">
        <f t="shared" si="6"/>
        <v>0</v>
      </c>
      <c r="G47" s="1">
        <f t="shared" si="4"/>
        <v>7</v>
      </c>
      <c r="H47" s="3">
        <f>H13+3</f>
        <v>3</v>
      </c>
      <c r="I47" s="3">
        <f t="shared" si="5"/>
        <v>0</v>
      </c>
      <c r="J47" s="3">
        <f t="shared" si="13"/>
        <v>1</v>
      </c>
      <c r="K47" s="3">
        <f t="shared" si="12"/>
        <v>3</v>
      </c>
      <c r="L47" s="3">
        <f t="shared" si="9"/>
        <v>0</v>
      </c>
      <c r="M47" s="3">
        <f t="shared" si="10"/>
        <v>0</v>
      </c>
      <c r="N47" s="3">
        <f t="shared" si="12"/>
        <v>0</v>
      </c>
      <c r="P47" s="6">
        <f>Tabela155[[#This Row],[Skupaj]]*$F47</f>
        <v>0</v>
      </c>
      <c r="Q47" s="7">
        <f>Tabela155[[#This Row],[JHL]]*$F47</f>
        <v>0</v>
      </c>
      <c r="R47" s="7">
        <f>Tabela155[[#This Row],[VOKA]]*$F47</f>
        <v>0</v>
      </c>
      <c r="S47" s="7">
        <f>Tabela155[[#This Row],[JPE]]*$F47</f>
        <v>0</v>
      </c>
      <c r="T47" s="4">
        <f>Tabela155[[#This Row],[SNAGA]]*$F47</f>
        <v>0</v>
      </c>
      <c r="U47" s="4">
        <f>Tabela155[[#This Row],[LPP]]*$F47</f>
        <v>0</v>
      </c>
      <c r="V47" s="4">
        <f>Tabela155[[#This Row],[ZALE]]*$F47</f>
        <v>0</v>
      </c>
      <c r="W47" s="4">
        <f>Tabela155[[#This Row],[LPT]]*$F47</f>
        <v>0</v>
      </c>
    </row>
    <row r="48" spans="1:23" s="3" customFormat="1" x14ac:dyDescent="0.25">
      <c r="A48" s="10" t="s">
        <v>20</v>
      </c>
      <c r="B48" s="10" t="s">
        <v>21</v>
      </c>
      <c r="C48" s="10">
        <f>Tabela155[[#This Row],[Skupaj]]</f>
        <v>23</v>
      </c>
      <c r="D48" s="56">
        <v>0</v>
      </c>
      <c r="E48" s="29">
        <v>0</v>
      </c>
      <c r="F48" s="11">
        <f t="shared" si="6"/>
        <v>0</v>
      </c>
      <c r="G48" s="1">
        <f t="shared" si="4"/>
        <v>23</v>
      </c>
      <c r="H48" s="3">
        <f>H14+3</f>
        <v>4</v>
      </c>
      <c r="I48" s="3">
        <f t="shared" si="5"/>
        <v>0</v>
      </c>
      <c r="J48" s="3">
        <f t="shared" si="13"/>
        <v>6</v>
      </c>
      <c r="K48" s="3">
        <f t="shared" si="12"/>
        <v>11</v>
      </c>
      <c r="L48" s="3">
        <f t="shared" si="9"/>
        <v>2</v>
      </c>
      <c r="M48" s="3">
        <f t="shared" si="10"/>
        <v>0</v>
      </c>
      <c r="N48" s="3">
        <f t="shared" si="12"/>
        <v>0</v>
      </c>
      <c r="P48" s="7">
        <f>Tabela155[[#This Row],[Skupaj]]*$F48</f>
        <v>0</v>
      </c>
      <c r="Q48" s="6">
        <f>Tabela155[[#This Row],[JHL]]*$F48</f>
        <v>0</v>
      </c>
      <c r="R48" s="6">
        <f>Tabela155[[#This Row],[VOKA]]*$F48</f>
        <v>0</v>
      </c>
      <c r="S48" s="6">
        <f>Tabela155[[#This Row],[JPE]]*$F48</f>
        <v>0</v>
      </c>
      <c r="T48" s="4">
        <f>Tabela155[[#This Row],[SNAGA]]*$F48</f>
        <v>0</v>
      </c>
      <c r="U48" s="4">
        <f>Tabela155[[#This Row],[LPP]]*$F48</f>
        <v>0</v>
      </c>
      <c r="V48" s="4">
        <f>Tabela155[[#This Row],[ZALE]]*$F48</f>
        <v>0</v>
      </c>
      <c r="W48" s="4">
        <f>Tabela155[[#This Row],[LPT]]*$F48</f>
        <v>0</v>
      </c>
    </row>
    <row r="49" spans="1:23" s="3" customFormat="1" x14ac:dyDescent="0.25">
      <c r="A49" s="10" t="s">
        <v>22</v>
      </c>
      <c r="B49" s="10" t="s">
        <v>23</v>
      </c>
      <c r="C49" s="10">
        <f>Tabela155[[#This Row],[Skupaj]]</f>
        <v>18</v>
      </c>
      <c r="D49" s="56">
        <v>0</v>
      </c>
      <c r="E49" s="29">
        <v>0</v>
      </c>
      <c r="F49" s="11">
        <f t="shared" si="6"/>
        <v>0</v>
      </c>
      <c r="G49" s="1">
        <f t="shared" si="4"/>
        <v>18</v>
      </c>
      <c r="H49" s="3">
        <f t="shared" ref="H49:H56" si="14">H15</f>
        <v>3</v>
      </c>
      <c r="I49" s="3">
        <f t="shared" si="5"/>
        <v>0</v>
      </c>
      <c r="J49" s="3">
        <f t="shared" si="13"/>
        <v>10</v>
      </c>
      <c r="K49" s="3">
        <f t="shared" si="12"/>
        <v>2</v>
      </c>
      <c r="L49" s="3">
        <f t="shared" si="9"/>
        <v>3</v>
      </c>
      <c r="M49" s="3">
        <f t="shared" si="10"/>
        <v>0</v>
      </c>
      <c r="N49" s="3">
        <f t="shared" si="12"/>
        <v>0</v>
      </c>
      <c r="P49" s="6">
        <f>Tabela155[[#This Row],[Skupaj]]*$F49</f>
        <v>0</v>
      </c>
      <c r="Q49" s="7">
        <f>Tabela155[[#This Row],[JHL]]*$F49</f>
        <v>0</v>
      </c>
      <c r="R49" s="7">
        <f>Tabela155[[#This Row],[VOKA]]*$F49</f>
        <v>0</v>
      </c>
      <c r="S49" s="7">
        <f>Tabela155[[#This Row],[JPE]]*$F49</f>
        <v>0</v>
      </c>
      <c r="T49" s="4">
        <f>Tabela155[[#This Row],[SNAGA]]*$F49</f>
        <v>0</v>
      </c>
      <c r="U49" s="4">
        <f>Tabela155[[#This Row],[LPP]]*$F49</f>
        <v>0</v>
      </c>
      <c r="V49" s="4">
        <f>Tabela155[[#This Row],[ZALE]]*$F49</f>
        <v>0</v>
      </c>
      <c r="W49" s="4">
        <f>Tabela155[[#This Row],[LPT]]*$F49</f>
        <v>0</v>
      </c>
    </row>
    <row r="50" spans="1:23" s="3" customFormat="1" x14ac:dyDescent="0.25">
      <c r="A50" s="10" t="s">
        <v>62</v>
      </c>
      <c r="B50" s="10" t="s">
        <v>63</v>
      </c>
      <c r="C50" s="10">
        <f>Tabela155[[#This Row],[Skupaj]]</f>
        <v>3</v>
      </c>
      <c r="D50" s="56">
        <v>0</v>
      </c>
      <c r="E50" s="29">
        <v>0</v>
      </c>
      <c r="F50" s="11">
        <f t="shared" si="6"/>
        <v>0</v>
      </c>
      <c r="G50" s="1">
        <f t="shared" si="4"/>
        <v>3</v>
      </c>
      <c r="H50" s="3">
        <f t="shared" si="14"/>
        <v>2</v>
      </c>
      <c r="I50" s="3">
        <f t="shared" si="5"/>
        <v>0</v>
      </c>
      <c r="J50" s="3">
        <f t="shared" si="13"/>
        <v>1</v>
      </c>
      <c r="K50" s="3">
        <f t="shared" si="12"/>
        <v>0</v>
      </c>
      <c r="L50" s="3">
        <f t="shared" si="9"/>
        <v>0</v>
      </c>
      <c r="M50" s="3">
        <f t="shared" si="10"/>
        <v>0</v>
      </c>
      <c r="N50" s="3">
        <f t="shared" si="12"/>
        <v>0</v>
      </c>
      <c r="P50" s="7">
        <f>Tabela155[[#This Row],[Skupaj]]*$F50</f>
        <v>0</v>
      </c>
      <c r="Q50" s="6">
        <f>Tabela155[[#This Row],[JHL]]*$F50</f>
        <v>0</v>
      </c>
      <c r="R50" s="6">
        <f>Tabela155[[#This Row],[VOKA]]*$F50</f>
        <v>0</v>
      </c>
      <c r="S50" s="6">
        <f>Tabela155[[#This Row],[JPE]]*$F50</f>
        <v>0</v>
      </c>
      <c r="T50" s="4">
        <f>Tabela155[[#This Row],[SNAGA]]*$F50</f>
        <v>0</v>
      </c>
      <c r="U50" s="4">
        <f>Tabela155[[#This Row],[LPP]]*$F50</f>
        <v>0</v>
      </c>
      <c r="V50" s="4">
        <f>Tabela155[[#This Row],[ZALE]]*$F50</f>
        <v>0</v>
      </c>
      <c r="W50" s="4">
        <f>Tabela155[[#This Row],[LPT]]*$F50</f>
        <v>0</v>
      </c>
    </row>
    <row r="51" spans="1:23" s="3" customFormat="1" x14ac:dyDescent="0.25">
      <c r="A51" s="10" t="s">
        <v>24</v>
      </c>
      <c r="B51" s="10" t="s">
        <v>64</v>
      </c>
      <c r="C51" s="10">
        <f>Tabela155[[#This Row],[Skupaj]]</f>
        <v>3</v>
      </c>
      <c r="D51" s="56">
        <v>0</v>
      </c>
      <c r="E51" s="29">
        <v>0</v>
      </c>
      <c r="F51" s="11">
        <f t="shared" si="6"/>
        <v>0</v>
      </c>
      <c r="G51" s="1">
        <f t="shared" si="4"/>
        <v>3</v>
      </c>
      <c r="H51" s="3">
        <f t="shared" si="14"/>
        <v>0</v>
      </c>
      <c r="I51" s="3">
        <f t="shared" si="5"/>
        <v>0</v>
      </c>
      <c r="J51" s="3">
        <f>J17+1</f>
        <v>3</v>
      </c>
      <c r="K51" s="3">
        <f t="shared" si="12"/>
        <v>0</v>
      </c>
      <c r="L51" s="3">
        <f t="shared" si="9"/>
        <v>0</v>
      </c>
      <c r="M51" s="3">
        <f t="shared" si="10"/>
        <v>0</v>
      </c>
      <c r="N51" s="3">
        <f t="shared" si="12"/>
        <v>0</v>
      </c>
      <c r="P51" s="6">
        <f>Tabela155[[#This Row],[Skupaj]]*$F51</f>
        <v>0</v>
      </c>
      <c r="Q51" s="7">
        <f>Tabela155[[#This Row],[JHL]]*$F51</f>
        <v>0</v>
      </c>
      <c r="R51" s="7">
        <f>Tabela155[[#This Row],[VOKA]]*$F51</f>
        <v>0</v>
      </c>
      <c r="S51" s="7">
        <f>Tabela155[[#This Row],[JPE]]*$F51</f>
        <v>0</v>
      </c>
      <c r="T51" s="4">
        <f>Tabela155[[#This Row],[SNAGA]]*$F51</f>
        <v>0</v>
      </c>
      <c r="U51" s="4">
        <f>Tabela155[[#This Row],[LPP]]*$F51</f>
        <v>0</v>
      </c>
      <c r="V51" s="4">
        <f>Tabela155[[#This Row],[ZALE]]*$F51</f>
        <v>0</v>
      </c>
      <c r="W51" s="4">
        <f>Tabela155[[#This Row],[LPT]]*$F51</f>
        <v>0</v>
      </c>
    </row>
    <row r="52" spans="1:23" s="3" customFormat="1" x14ac:dyDescent="0.25">
      <c r="A52" s="10" t="s">
        <v>25</v>
      </c>
      <c r="B52" s="10" t="s">
        <v>65</v>
      </c>
      <c r="C52" s="10">
        <f>Tabela155[[#This Row],[Skupaj]]</f>
        <v>2</v>
      </c>
      <c r="D52" s="56">
        <v>0</v>
      </c>
      <c r="E52" s="29">
        <v>0</v>
      </c>
      <c r="F52" s="11">
        <f t="shared" si="6"/>
        <v>0</v>
      </c>
      <c r="G52" s="1">
        <f t="shared" si="4"/>
        <v>2</v>
      </c>
      <c r="H52" s="3">
        <f t="shared" si="14"/>
        <v>2</v>
      </c>
      <c r="I52" s="3">
        <f t="shared" si="5"/>
        <v>0</v>
      </c>
      <c r="J52" s="3">
        <f>J18</f>
        <v>0</v>
      </c>
      <c r="K52" s="3">
        <f t="shared" si="12"/>
        <v>0</v>
      </c>
      <c r="L52" s="3">
        <f t="shared" si="9"/>
        <v>0</v>
      </c>
      <c r="M52" s="3">
        <f t="shared" si="10"/>
        <v>0</v>
      </c>
      <c r="N52" s="3">
        <f t="shared" si="12"/>
        <v>0</v>
      </c>
      <c r="P52" s="7">
        <f>Tabela155[[#This Row],[Skupaj]]*$F52</f>
        <v>0</v>
      </c>
      <c r="Q52" s="6">
        <f>Tabela155[[#This Row],[JHL]]*$F52</f>
        <v>0</v>
      </c>
      <c r="R52" s="6">
        <f>Tabela155[[#This Row],[VOKA]]*$F52</f>
        <v>0</v>
      </c>
      <c r="S52" s="6">
        <f>Tabela155[[#This Row],[JPE]]*$F52</f>
        <v>0</v>
      </c>
      <c r="T52" s="4">
        <f>Tabela155[[#This Row],[SNAGA]]*$F52</f>
        <v>0</v>
      </c>
      <c r="U52" s="4">
        <f>Tabela155[[#This Row],[LPP]]*$F52</f>
        <v>0</v>
      </c>
      <c r="V52" s="4">
        <f>Tabela155[[#This Row],[ZALE]]*$F52</f>
        <v>0</v>
      </c>
      <c r="W52" s="4">
        <f>Tabela155[[#This Row],[LPT]]*$F52</f>
        <v>0</v>
      </c>
    </row>
    <row r="53" spans="1:23" s="3" customFormat="1" x14ac:dyDescent="0.25">
      <c r="A53" s="10" t="s">
        <v>40</v>
      </c>
      <c r="B53" s="10" t="s">
        <v>41</v>
      </c>
      <c r="C53" s="10">
        <f>Tabela155[[#This Row],[Skupaj]]</f>
        <v>2</v>
      </c>
      <c r="D53" s="56">
        <v>0</v>
      </c>
      <c r="E53" s="29">
        <v>0</v>
      </c>
      <c r="F53" s="11">
        <f t="shared" si="6"/>
        <v>0</v>
      </c>
      <c r="G53" s="1">
        <f t="shared" si="4"/>
        <v>2</v>
      </c>
      <c r="H53" s="3">
        <f t="shared" si="14"/>
        <v>2</v>
      </c>
      <c r="I53" s="3">
        <f t="shared" si="5"/>
        <v>0</v>
      </c>
      <c r="J53" s="3">
        <f>J19</f>
        <v>0</v>
      </c>
      <c r="K53" s="3">
        <f t="shared" si="12"/>
        <v>0</v>
      </c>
      <c r="L53" s="3">
        <f t="shared" si="9"/>
        <v>0</v>
      </c>
      <c r="M53" s="3">
        <f t="shared" si="10"/>
        <v>0</v>
      </c>
      <c r="N53" s="3">
        <f t="shared" si="12"/>
        <v>0</v>
      </c>
      <c r="P53" s="6">
        <f>Tabela155[[#This Row],[Skupaj]]*$F53</f>
        <v>0</v>
      </c>
      <c r="Q53" s="7">
        <f>Tabela155[[#This Row],[JHL]]*$F53</f>
        <v>0</v>
      </c>
      <c r="R53" s="7">
        <f>Tabela155[[#This Row],[VOKA]]*$F53</f>
        <v>0</v>
      </c>
      <c r="S53" s="7">
        <f>Tabela155[[#This Row],[JPE]]*$F53</f>
        <v>0</v>
      </c>
      <c r="T53" s="4">
        <f>Tabela155[[#This Row],[SNAGA]]*$F53</f>
        <v>0</v>
      </c>
      <c r="U53" s="4">
        <f>Tabela155[[#This Row],[LPP]]*$F53</f>
        <v>0</v>
      </c>
      <c r="V53" s="4">
        <f>Tabela155[[#This Row],[ZALE]]*$F53</f>
        <v>0</v>
      </c>
      <c r="W53" s="4">
        <f>Tabela155[[#This Row],[LPT]]*$F53</f>
        <v>0</v>
      </c>
    </row>
    <row r="54" spans="1:23" s="3" customFormat="1" x14ac:dyDescent="0.25">
      <c r="A54" s="10" t="s">
        <v>26</v>
      </c>
      <c r="B54" s="10" t="s">
        <v>27</v>
      </c>
      <c r="C54" s="10">
        <f>Tabela155[[#This Row],[Skupaj]]</f>
        <v>3</v>
      </c>
      <c r="D54" s="56">
        <v>0</v>
      </c>
      <c r="E54" s="29">
        <v>0</v>
      </c>
      <c r="F54" s="11">
        <f t="shared" si="6"/>
        <v>0</v>
      </c>
      <c r="G54" s="1">
        <f t="shared" si="4"/>
        <v>3</v>
      </c>
      <c r="H54" s="3">
        <f t="shared" si="14"/>
        <v>2</v>
      </c>
      <c r="I54" s="3">
        <f t="shared" si="5"/>
        <v>0</v>
      </c>
      <c r="J54" s="3">
        <v>1</v>
      </c>
      <c r="K54" s="3">
        <f t="shared" si="12"/>
        <v>0</v>
      </c>
      <c r="L54" s="3">
        <f t="shared" si="9"/>
        <v>0</v>
      </c>
      <c r="M54" s="3">
        <f t="shared" si="10"/>
        <v>0</v>
      </c>
      <c r="N54" s="3">
        <f t="shared" si="12"/>
        <v>0</v>
      </c>
      <c r="P54" s="7">
        <f>Tabela155[[#This Row],[Skupaj]]*$F54</f>
        <v>0</v>
      </c>
      <c r="Q54" s="6">
        <f>Tabela155[[#This Row],[JHL]]*$F54</f>
        <v>0</v>
      </c>
      <c r="R54" s="6">
        <f>Tabela155[[#This Row],[VOKA]]*$F54</f>
        <v>0</v>
      </c>
      <c r="S54" s="6">
        <f>Tabela155[[#This Row],[JPE]]*$F54</f>
        <v>0</v>
      </c>
      <c r="T54" s="4">
        <f>Tabela155[[#This Row],[SNAGA]]*$F54</f>
        <v>0</v>
      </c>
      <c r="U54" s="4">
        <f>Tabela155[[#This Row],[LPP]]*$F54</f>
        <v>0</v>
      </c>
      <c r="V54" s="4">
        <f>Tabela155[[#This Row],[ZALE]]*$F54</f>
        <v>0</v>
      </c>
      <c r="W54" s="4">
        <f>Tabela155[[#This Row],[LPT]]*$F54</f>
        <v>0</v>
      </c>
    </row>
    <row r="55" spans="1:23" s="3" customFormat="1" x14ac:dyDescent="0.25">
      <c r="A55" s="10" t="s">
        <v>36</v>
      </c>
      <c r="B55" s="10" t="s">
        <v>37</v>
      </c>
      <c r="C55" s="10">
        <f>Tabela155[[#This Row],[Skupaj]]</f>
        <v>49</v>
      </c>
      <c r="D55" s="56">
        <v>0</v>
      </c>
      <c r="E55" s="29">
        <v>0</v>
      </c>
      <c r="F55" s="11">
        <f t="shared" si="6"/>
        <v>0</v>
      </c>
      <c r="G55" s="1">
        <f t="shared" si="4"/>
        <v>49</v>
      </c>
      <c r="H55" s="3">
        <f t="shared" si="14"/>
        <v>0</v>
      </c>
      <c r="I55" s="3">
        <f t="shared" si="5"/>
        <v>0</v>
      </c>
      <c r="J55" s="3">
        <f>J21+10</f>
        <v>49</v>
      </c>
      <c r="K55" s="3">
        <f t="shared" si="12"/>
        <v>0</v>
      </c>
      <c r="L55" s="3">
        <f t="shared" si="9"/>
        <v>0</v>
      </c>
      <c r="M55" s="3">
        <f t="shared" si="10"/>
        <v>0</v>
      </c>
      <c r="N55" s="3">
        <f t="shared" si="12"/>
        <v>0</v>
      </c>
      <c r="P55" s="6">
        <f>Tabela155[[#This Row],[Skupaj]]*$F55</f>
        <v>0</v>
      </c>
      <c r="Q55" s="7">
        <f>Tabela155[[#This Row],[JHL]]*$F55</f>
        <v>0</v>
      </c>
      <c r="R55" s="7">
        <f>Tabela155[[#This Row],[VOKA]]*$F55</f>
        <v>0</v>
      </c>
      <c r="S55" s="7">
        <f>Tabela155[[#This Row],[JPE]]*$F55</f>
        <v>0</v>
      </c>
      <c r="T55" s="4">
        <f>Tabela155[[#This Row],[SNAGA]]*$F55</f>
        <v>0</v>
      </c>
      <c r="U55" s="4">
        <f>Tabela155[[#This Row],[LPP]]*$F55</f>
        <v>0</v>
      </c>
      <c r="V55" s="4">
        <f>Tabela155[[#This Row],[ZALE]]*$F55</f>
        <v>0</v>
      </c>
      <c r="W55" s="4">
        <f>Tabela155[[#This Row],[LPT]]*$F55</f>
        <v>0</v>
      </c>
    </row>
    <row r="56" spans="1:23" s="3" customFormat="1" x14ac:dyDescent="0.25">
      <c r="A56" s="10" t="s">
        <v>28</v>
      </c>
      <c r="B56" s="10" t="s">
        <v>29</v>
      </c>
      <c r="C56" s="10">
        <f>Tabela155[[#This Row],[Skupaj]]</f>
        <v>16</v>
      </c>
      <c r="D56" s="56">
        <v>0</v>
      </c>
      <c r="E56" s="29">
        <v>0</v>
      </c>
      <c r="F56" s="11">
        <f t="shared" si="6"/>
        <v>0</v>
      </c>
      <c r="G56" s="1">
        <f t="shared" si="4"/>
        <v>16</v>
      </c>
      <c r="H56" s="3">
        <f t="shared" si="14"/>
        <v>16</v>
      </c>
      <c r="I56" s="3">
        <f t="shared" si="5"/>
        <v>0</v>
      </c>
      <c r="J56" s="3">
        <f>J22</f>
        <v>0</v>
      </c>
      <c r="K56" s="3">
        <f t="shared" si="12"/>
        <v>0</v>
      </c>
      <c r="L56" s="3">
        <f t="shared" si="9"/>
        <v>0</v>
      </c>
      <c r="M56" s="3">
        <f t="shared" si="10"/>
        <v>0</v>
      </c>
      <c r="N56" s="3">
        <f t="shared" si="12"/>
        <v>0</v>
      </c>
      <c r="P56" s="7">
        <f>Tabela155[[#This Row],[Skupaj]]*$F56</f>
        <v>0</v>
      </c>
      <c r="Q56" s="6">
        <f>Tabela155[[#This Row],[JHL]]*$F56</f>
        <v>0</v>
      </c>
      <c r="R56" s="6">
        <f>Tabela155[[#This Row],[VOKA]]*$F56</f>
        <v>0</v>
      </c>
      <c r="S56" s="6">
        <f>Tabela155[[#This Row],[JPE]]*$F56</f>
        <v>0</v>
      </c>
      <c r="T56" s="4">
        <f>Tabela155[[#This Row],[SNAGA]]*$F56</f>
        <v>0</v>
      </c>
      <c r="U56" s="4">
        <f>Tabela155[[#This Row],[LPP]]*$F56</f>
        <v>0</v>
      </c>
      <c r="V56" s="4">
        <f>Tabela155[[#This Row],[ZALE]]*$F56</f>
        <v>0</v>
      </c>
      <c r="W56" s="4">
        <f>Tabela155[[#This Row],[LPT]]*$F56</f>
        <v>0</v>
      </c>
    </row>
    <row r="57" spans="1:23" s="3" customFormat="1" x14ac:dyDescent="0.25">
      <c r="A57" s="10" t="s">
        <v>30</v>
      </c>
      <c r="B57" s="10" t="s">
        <v>31</v>
      </c>
      <c r="C57" s="10">
        <f>Tabela155[[#This Row],[Skupaj]]</f>
        <v>7</v>
      </c>
      <c r="D57" s="56">
        <v>0</v>
      </c>
      <c r="E57" s="29">
        <v>0</v>
      </c>
      <c r="F57" s="11">
        <f t="shared" si="6"/>
        <v>0</v>
      </c>
      <c r="G57" s="1">
        <f t="shared" si="4"/>
        <v>7</v>
      </c>
      <c r="H57" s="3">
        <f>H23+2</f>
        <v>2</v>
      </c>
      <c r="I57" s="3">
        <f t="shared" si="5"/>
        <v>0</v>
      </c>
      <c r="J57" s="3">
        <f>J23+3</f>
        <v>5</v>
      </c>
      <c r="K57" s="3">
        <f t="shared" si="12"/>
        <v>0</v>
      </c>
      <c r="L57" s="3">
        <f t="shared" si="9"/>
        <v>0</v>
      </c>
      <c r="M57" s="3">
        <f t="shared" si="10"/>
        <v>0</v>
      </c>
      <c r="N57" s="3">
        <f t="shared" si="12"/>
        <v>0</v>
      </c>
      <c r="P57" s="6">
        <f>Tabela155[[#This Row],[Skupaj]]*$F57</f>
        <v>0</v>
      </c>
      <c r="Q57" s="7">
        <f>Tabela155[[#This Row],[JHL]]*$F57</f>
        <v>0</v>
      </c>
      <c r="R57" s="7">
        <f>Tabela155[[#This Row],[VOKA]]*$F57</f>
        <v>0</v>
      </c>
      <c r="S57" s="7">
        <f>Tabela155[[#This Row],[JPE]]*$F57</f>
        <v>0</v>
      </c>
      <c r="T57" s="4">
        <f>Tabela155[[#This Row],[SNAGA]]*$F57</f>
        <v>0</v>
      </c>
      <c r="U57" s="4">
        <f>Tabela155[[#This Row],[LPP]]*$F57</f>
        <v>0</v>
      </c>
      <c r="V57" s="4">
        <f>Tabela155[[#This Row],[ZALE]]*$F57</f>
        <v>0</v>
      </c>
      <c r="W57" s="4">
        <f>Tabela155[[#This Row],[LPT]]*$F57</f>
        <v>0</v>
      </c>
    </row>
    <row r="58" spans="1:23" s="3" customFormat="1" x14ac:dyDescent="0.25">
      <c r="A58" s="10" t="s">
        <v>34</v>
      </c>
      <c r="B58" s="10" t="s">
        <v>35</v>
      </c>
      <c r="C58" s="10">
        <f>Tabela155[[#This Row],[Skupaj]]</f>
        <v>154</v>
      </c>
      <c r="D58" s="56">
        <v>0</v>
      </c>
      <c r="E58" s="29">
        <v>0</v>
      </c>
      <c r="F58" s="11">
        <f t="shared" si="6"/>
        <v>0</v>
      </c>
      <c r="G58" s="1">
        <f t="shared" si="4"/>
        <v>154</v>
      </c>
      <c r="H58" s="3">
        <f>H24+5</f>
        <v>38</v>
      </c>
      <c r="I58" s="3">
        <f t="shared" si="5"/>
        <v>16</v>
      </c>
      <c r="J58" s="3">
        <f>J24+5</f>
        <v>55</v>
      </c>
      <c r="K58" s="3">
        <f t="shared" si="12"/>
        <v>32</v>
      </c>
      <c r="L58" s="3">
        <f t="shared" si="9"/>
        <v>8</v>
      </c>
      <c r="M58" s="3">
        <f t="shared" si="10"/>
        <v>0</v>
      </c>
      <c r="N58" s="3">
        <f t="shared" si="12"/>
        <v>5</v>
      </c>
      <c r="P58" s="7">
        <f>Tabela155[[#This Row],[Skupaj]]*$F58</f>
        <v>0</v>
      </c>
      <c r="Q58" s="6">
        <f>Tabela155[[#This Row],[JHL]]*$F58</f>
        <v>0</v>
      </c>
      <c r="R58" s="6">
        <f>Tabela155[[#This Row],[VOKA]]*$F58</f>
        <v>0</v>
      </c>
      <c r="S58" s="6">
        <f>Tabela155[[#This Row],[JPE]]*$F58</f>
        <v>0</v>
      </c>
      <c r="T58" s="4">
        <f>Tabela155[[#This Row],[SNAGA]]*$F58</f>
        <v>0</v>
      </c>
      <c r="U58" s="4">
        <f>Tabela155[[#This Row],[LPP]]*$F58</f>
        <v>0</v>
      </c>
      <c r="V58" s="4">
        <f>Tabela155[[#This Row],[ZALE]]*$F58</f>
        <v>0</v>
      </c>
      <c r="W58" s="4">
        <f>Tabela155[[#This Row],[LPT]]*$F58</f>
        <v>0</v>
      </c>
    </row>
    <row r="59" spans="1:23" s="3" customFormat="1" x14ac:dyDescent="0.25">
      <c r="A59" s="10" t="s">
        <v>66</v>
      </c>
      <c r="B59" s="10" t="s">
        <v>67</v>
      </c>
      <c r="C59" s="10">
        <f>Tabela155[[#This Row],[Skupaj]]</f>
        <v>42</v>
      </c>
      <c r="D59" s="56">
        <v>0</v>
      </c>
      <c r="E59" s="29">
        <v>0</v>
      </c>
      <c r="F59" s="11">
        <f t="shared" si="6"/>
        <v>0</v>
      </c>
      <c r="G59" s="1">
        <f t="shared" si="4"/>
        <v>42</v>
      </c>
      <c r="H59" s="3">
        <f>H25</f>
        <v>0</v>
      </c>
      <c r="I59" s="3">
        <f t="shared" si="5"/>
        <v>8</v>
      </c>
      <c r="J59" s="3">
        <f>J25+2</f>
        <v>34</v>
      </c>
      <c r="K59" s="3">
        <f t="shared" si="12"/>
        <v>0</v>
      </c>
      <c r="L59" s="3">
        <f t="shared" si="9"/>
        <v>0</v>
      </c>
      <c r="M59" s="3">
        <f t="shared" si="10"/>
        <v>0</v>
      </c>
      <c r="N59" s="3">
        <f t="shared" si="12"/>
        <v>0</v>
      </c>
      <c r="P59" s="6">
        <f>Tabela155[[#This Row],[Skupaj]]*$F59</f>
        <v>0</v>
      </c>
      <c r="Q59" s="7">
        <f>Tabela155[[#This Row],[JHL]]*$F59</f>
        <v>0</v>
      </c>
      <c r="R59" s="7">
        <f>Tabela155[[#This Row],[VOKA]]*$F59</f>
        <v>0</v>
      </c>
      <c r="S59" s="7">
        <f>Tabela155[[#This Row],[JPE]]*$F59</f>
        <v>0</v>
      </c>
      <c r="T59" s="4">
        <f>Tabela155[[#This Row],[SNAGA]]*$F59</f>
        <v>0</v>
      </c>
      <c r="U59" s="4">
        <f>Tabela155[[#This Row],[LPP]]*$F59</f>
        <v>0</v>
      </c>
      <c r="V59" s="4">
        <f>Tabela155[[#This Row],[ZALE]]*$F59</f>
        <v>0</v>
      </c>
      <c r="W59" s="4">
        <f>Tabela155[[#This Row],[LPT]]*$F59</f>
        <v>0</v>
      </c>
    </row>
    <row r="60" spans="1:23" s="3" customFormat="1" x14ac:dyDescent="0.25">
      <c r="A60" s="10" t="s">
        <v>68</v>
      </c>
      <c r="B60" s="10" t="s">
        <v>69</v>
      </c>
      <c r="C60" s="10">
        <f>Tabela155[[#This Row],[Skupaj]]</f>
        <v>42</v>
      </c>
      <c r="D60" s="56">
        <v>0</v>
      </c>
      <c r="E60" s="29">
        <v>0</v>
      </c>
      <c r="F60" s="11">
        <f t="shared" si="6"/>
        <v>0</v>
      </c>
      <c r="G60" s="1">
        <f t="shared" si="4"/>
        <v>42</v>
      </c>
      <c r="H60" s="3">
        <f>H26</f>
        <v>0</v>
      </c>
      <c r="I60" s="3">
        <f t="shared" si="5"/>
        <v>0</v>
      </c>
      <c r="J60" s="3">
        <f>J26+2</f>
        <v>42</v>
      </c>
      <c r="K60" s="3">
        <f t="shared" si="12"/>
        <v>0</v>
      </c>
      <c r="L60" s="3">
        <f t="shared" si="9"/>
        <v>0</v>
      </c>
      <c r="M60" s="3">
        <f t="shared" si="10"/>
        <v>0</v>
      </c>
      <c r="N60" s="3">
        <f t="shared" si="12"/>
        <v>0</v>
      </c>
      <c r="P60" s="7">
        <f>Tabela155[[#This Row],[Skupaj]]*$F60</f>
        <v>0</v>
      </c>
      <c r="Q60" s="6">
        <f>Tabela155[[#This Row],[JHL]]*$F60</f>
        <v>0</v>
      </c>
      <c r="R60" s="6">
        <f>Tabela155[[#This Row],[VOKA]]*$F60</f>
        <v>0</v>
      </c>
      <c r="S60" s="6">
        <f>Tabela155[[#This Row],[JPE]]*$F60</f>
        <v>0</v>
      </c>
      <c r="T60" s="4">
        <f>Tabela155[[#This Row],[SNAGA]]*$F60</f>
        <v>0</v>
      </c>
      <c r="U60" s="4">
        <f>Tabela155[[#This Row],[LPP]]*$F60</f>
        <v>0</v>
      </c>
      <c r="V60" s="4">
        <f>Tabela155[[#This Row],[ZALE]]*$F60</f>
        <v>0</v>
      </c>
      <c r="W60" s="4">
        <f>Tabela155[[#This Row],[LPT]]*$F60</f>
        <v>0</v>
      </c>
    </row>
    <row r="61" spans="1:23" s="3" customFormat="1" x14ac:dyDescent="0.25">
      <c r="A61" s="10" t="s">
        <v>70</v>
      </c>
      <c r="B61" s="10" t="s">
        <v>71</v>
      </c>
      <c r="C61" s="10">
        <f>Tabela155[[#This Row],[Skupaj]]</f>
        <v>232</v>
      </c>
      <c r="D61" s="56">
        <v>0</v>
      </c>
      <c r="E61" s="29">
        <v>0</v>
      </c>
      <c r="F61" s="11">
        <f t="shared" si="6"/>
        <v>0</v>
      </c>
      <c r="G61" s="1">
        <f t="shared" si="4"/>
        <v>232</v>
      </c>
      <c r="H61" s="3">
        <f>H27+20</f>
        <v>188</v>
      </c>
      <c r="I61" s="3">
        <f t="shared" si="5"/>
        <v>0</v>
      </c>
      <c r="J61" s="3">
        <f>J27</f>
        <v>0</v>
      </c>
      <c r="K61" s="3">
        <f>K27+4</f>
        <v>44</v>
      </c>
      <c r="L61" s="3">
        <f t="shared" si="9"/>
        <v>0</v>
      </c>
      <c r="M61" s="3">
        <f t="shared" si="10"/>
        <v>0</v>
      </c>
      <c r="N61" s="3">
        <f>N27</f>
        <v>0</v>
      </c>
      <c r="P61" s="6">
        <f>Tabela155[[#This Row],[Skupaj]]*$F61</f>
        <v>0</v>
      </c>
      <c r="Q61" s="7">
        <f>Tabela155[[#This Row],[JHL]]*$F61</f>
        <v>0</v>
      </c>
      <c r="R61" s="7">
        <f>Tabela155[[#This Row],[VOKA]]*$F61</f>
        <v>0</v>
      </c>
      <c r="S61" s="7">
        <f>Tabela155[[#This Row],[JPE]]*$F61</f>
        <v>0</v>
      </c>
      <c r="T61" s="4">
        <f>Tabela155[[#This Row],[SNAGA]]*$F61</f>
        <v>0</v>
      </c>
      <c r="U61" s="4">
        <f>Tabela155[[#This Row],[LPP]]*$F61</f>
        <v>0</v>
      </c>
      <c r="V61" s="4">
        <f>Tabela155[[#This Row],[ZALE]]*$F61</f>
        <v>0</v>
      </c>
      <c r="W61" s="4">
        <f>Tabela155[[#This Row],[LPT]]*$F61</f>
        <v>0</v>
      </c>
    </row>
    <row r="62" spans="1:23" s="3" customFormat="1" x14ac:dyDescent="0.25">
      <c r="A62" s="10" t="s">
        <v>72</v>
      </c>
      <c r="B62" s="10" t="s">
        <v>73</v>
      </c>
      <c r="C62" s="10">
        <f>Tabela155[[#This Row],[Skupaj]]</f>
        <v>28</v>
      </c>
      <c r="D62" s="56">
        <v>0</v>
      </c>
      <c r="E62" s="29">
        <v>0</v>
      </c>
      <c r="F62" s="11">
        <f t="shared" si="6"/>
        <v>0</v>
      </c>
      <c r="G62" s="1">
        <f t="shared" si="4"/>
        <v>28</v>
      </c>
      <c r="H62" s="3">
        <f>H28</f>
        <v>0</v>
      </c>
      <c r="I62" s="3">
        <f t="shared" si="5"/>
        <v>0</v>
      </c>
      <c r="J62" s="3">
        <f>J28</f>
        <v>0</v>
      </c>
      <c r="K62" s="3">
        <f>K28+2</f>
        <v>10</v>
      </c>
      <c r="L62" s="3">
        <f t="shared" si="9"/>
        <v>0</v>
      </c>
      <c r="M62" s="3">
        <f t="shared" si="10"/>
        <v>0</v>
      </c>
      <c r="N62" s="3">
        <f>N28+2</f>
        <v>18</v>
      </c>
      <c r="P62" s="7">
        <f>Tabela155[[#This Row],[Skupaj]]*$F62</f>
        <v>0</v>
      </c>
      <c r="Q62" s="6">
        <f>Tabela155[[#This Row],[JHL]]*$F62</f>
        <v>0</v>
      </c>
      <c r="R62" s="6">
        <f>Tabela155[[#This Row],[VOKA]]*$F62</f>
        <v>0</v>
      </c>
      <c r="S62" s="6">
        <f>Tabela155[[#This Row],[JPE]]*$F62</f>
        <v>0</v>
      </c>
      <c r="T62" s="4">
        <f>Tabela155[[#This Row],[SNAGA]]*$F62</f>
        <v>0</v>
      </c>
      <c r="U62" s="4">
        <f>Tabela155[[#This Row],[LPP]]*$F62</f>
        <v>0</v>
      </c>
      <c r="V62" s="4">
        <f>Tabela155[[#This Row],[ZALE]]*$F62</f>
        <v>0</v>
      </c>
      <c r="W62" s="4">
        <f>Tabela155[[#This Row],[LPT]]*$F62</f>
        <v>0</v>
      </c>
    </row>
    <row r="63" spans="1:23" s="3" customFormat="1" x14ac:dyDescent="0.25">
      <c r="A63" s="10" t="s">
        <v>38</v>
      </c>
      <c r="B63" s="10" t="s">
        <v>39</v>
      </c>
      <c r="C63" s="10">
        <f>Tabela155[[#This Row],[Skupaj]]</f>
        <v>16</v>
      </c>
      <c r="D63" s="56">
        <v>0</v>
      </c>
      <c r="E63" s="29">
        <v>0</v>
      </c>
      <c r="F63" s="11">
        <f t="shared" si="6"/>
        <v>0</v>
      </c>
      <c r="G63" s="1">
        <f t="shared" si="4"/>
        <v>16</v>
      </c>
      <c r="H63" s="3">
        <f>H29+5</f>
        <v>6</v>
      </c>
      <c r="I63" s="3">
        <f t="shared" si="5"/>
        <v>0</v>
      </c>
      <c r="J63" s="3">
        <f>J29+10</f>
        <v>10</v>
      </c>
      <c r="K63" s="3">
        <f>K29</f>
        <v>0</v>
      </c>
      <c r="L63" s="3">
        <f t="shared" si="9"/>
        <v>0</v>
      </c>
      <c r="M63" s="3">
        <f t="shared" si="10"/>
        <v>0</v>
      </c>
      <c r="N63" s="3">
        <f>N29</f>
        <v>0</v>
      </c>
      <c r="P63" s="6">
        <f>Tabela155[[#This Row],[Skupaj]]*$F63</f>
        <v>0</v>
      </c>
      <c r="Q63" s="7">
        <f>Tabela155[[#This Row],[JHL]]*$F63</f>
        <v>0</v>
      </c>
      <c r="R63" s="7">
        <f>Tabela155[[#This Row],[VOKA]]*$F63</f>
        <v>0</v>
      </c>
      <c r="S63" s="7">
        <f>Tabela155[[#This Row],[JPE]]*$F63</f>
        <v>0</v>
      </c>
      <c r="T63" s="4">
        <f>Tabela155[[#This Row],[SNAGA]]*$F63</f>
        <v>0</v>
      </c>
      <c r="U63" s="4">
        <f>Tabela155[[#This Row],[LPP]]*$F63</f>
        <v>0</v>
      </c>
      <c r="V63" s="4">
        <f>Tabela155[[#This Row],[ZALE]]*$F63</f>
        <v>0</v>
      </c>
      <c r="W63" s="4">
        <f>Tabela155[[#This Row],[LPT]]*$F63</f>
        <v>0</v>
      </c>
    </row>
    <row r="64" spans="1:23" s="3" customFormat="1" x14ac:dyDescent="0.25">
      <c r="A64" s="10" t="s">
        <v>74</v>
      </c>
      <c r="B64" s="10" t="s">
        <v>75</v>
      </c>
      <c r="C64" s="10">
        <f>Tabela155[[#This Row],[Skupaj]]</f>
        <v>44</v>
      </c>
      <c r="D64" s="56">
        <v>0</v>
      </c>
      <c r="E64" s="29">
        <v>0</v>
      </c>
      <c r="F64" s="11">
        <f t="shared" si="6"/>
        <v>0</v>
      </c>
      <c r="G64" s="1">
        <f t="shared" si="4"/>
        <v>44</v>
      </c>
      <c r="H64" s="3">
        <f>H30</f>
        <v>10</v>
      </c>
      <c r="I64" s="3">
        <f t="shared" si="5"/>
        <v>0</v>
      </c>
      <c r="J64" s="3">
        <f>J30+15</f>
        <v>15</v>
      </c>
      <c r="K64" s="3">
        <f>K30</f>
        <v>14</v>
      </c>
      <c r="L64" s="3">
        <f t="shared" si="9"/>
        <v>5</v>
      </c>
      <c r="M64" s="3">
        <f t="shared" si="10"/>
        <v>0</v>
      </c>
      <c r="N64" s="3">
        <f>N30</f>
        <v>0</v>
      </c>
      <c r="P64" s="7">
        <f>Tabela155[[#This Row],[Skupaj]]*$F64</f>
        <v>0</v>
      </c>
      <c r="Q64" s="6">
        <f>Tabela155[[#This Row],[JHL]]*$F64</f>
        <v>0</v>
      </c>
      <c r="R64" s="6">
        <f>Tabela155[[#This Row],[VOKA]]*$F64</f>
        <v>0</v>
      </c>
      <c r="S64" s="6">
        <f>Tabela155[[#This Row],[JPE]]*$F64</f>
        <v>0</v>
      </c>
      <c r="T64" s="4">
        <f>Tabela155[[#This Row],[SNAGA]]*$F64</f>
        <v>0</v>
      </c>
      <c r="U64" s="4">
        <f>Tabela155[[#This Row],[LPP]]*$F64</f>
        <v>0</v>
      </c>
      <c r="V64" s="4">
        <f>Tabela155[[#This Row],[ZALE]]*$F64</f>
        <v>0</v>
      </c>
      <c r="W64" s="4">
        <f>Tabela155[[#This Row],[LPT]]*$F64</f>
        <v>0</v>
      </c>
    </row>
    <row r="65" spans="1:23" s="3" customFormat="1" x14ac:dyDescent="0.25">
      <c r="A65" s="10" t="s">
        <v>76</v>
      </c>
      <c r="B65" s="10" t="s">
        <v>77</v>
      </c>
      <c r="C65" s="10">
        <f>Tabela155[[#This Row],[Skupaj]]</f>
        <v>6</v>
      </c>
      <c r="D65" s="56">
        <v>0</v>
      </c>
      <c r="E65" s="29">
        <v>0</v>
      </c>
      <c r="F65" s="11">
        <f t="shared" si="6"/>
        <v>0</v>
      </c>
      <c r="G65" s="1">
        <f t="shared" si="4"/>
        <v>6</v>
      </c>
      <c r="H65" s="3">
        <f>H31</f>
        <v>0</v>
      </c>
      <c r="I65" s="3">
        <f t="shared" si="5"/>
        <v>0</v>
      </c>
      <c r="J65" s="3">
        <f>J31</f>
        <v>2</v>
      </c>
      <c r="K65" s="3">
        <f>K31</f>
        <v>4</v>
      </c>
      <c r="L65" s="3">
        <f t="shared" si="9"/>
        <v>0</v>
      </c>
      <c r="M65" s="3">
        <f t="shared" si="10"/>
        <v>0</v>
      </c>
      <c r="N65" s="3">
        <f>N31</f>
        <v>0</v>
      </c>
      <c r="P65" s="6">
        <f>Tabela155[[#This Row],[Skupaj]]*$F65</f>
        <v>0</v>
      </c>
      <c r="Q65" s="7">
        <f>Tabela155[[#This Row],[JHL]]*$F65</f>
        <v>0</v>
      </c>
      <c r="R65" s="7">
        <f>Tabela155[[#This Row],[VOKA]]*$F65</f>
        <v>0</v>
      </c>
      <c r="S65" s="7">
        <f>Tabela155[[#This Row],[JPE]]*$F65</f>
        <v>0</v>
      </c>
      <c r="T65" s="4">
        <f>Tabela155[[#This Row],[SNAGA]]*$F65</f>
        <v>0</v>
      </c>
      <c r="U65" s="4">
        <f>Tabela155[[#This Row],[LPP]]*$F65</f>
        <v>0</v>
      </c>
      <c r="V65" s="4">
        <f>Tabela155[[#This Row],[ZALE]]*$F65</f>
        <v>0</v>
      </c>
      <c r="W65" s="4">
        <f>Tabela155[[#This Row],[LPT]]*$F65</f>
        <v>0</v>
      </c>
    </row>
    <row r="66" spans="1:23" s="3" customFormat="1" ht="26.25" x14ac:dyDescent="0.25">
      <c r="A66" s="40"/>
      <c r="B66" s="44" t="s">
        <v>81</v>
      </c>
      <c r="C66" s="45" t="s">
        <v>83</v>
      </c>
      <c r="D66" s="43" t="s">
        <v>82</v>
      </c>
      <c r="E66" s="46" t="s">
        <v>43</v>
      </c>
      <c r="F66" s="47" t="s">
        <v>84</v>
      </c>
      <c r="P66" s="4">
        <f>SUBTOTAL(109,Tabela1614[Skupaj])</f>
        <v>0</v>
      </c>
      <c r="Q66" s="4">
        <f>SUBTOTAL(109,Tabela1614[JHL])</f>
        <v>0</v>
      </c>
      <c r="R66" s="4">
        <f>SUBTOTAL(109,Tabela1614[VOKA])</f>
        <v>0</v>
      </c>
      <c r="S66" s="4">
        <f>SUBTOTAL(109,Tabela1614[JPE])</f>
        <v>0</v>
      </c>
      <c r="T66" s="4">
        <f>SUBTOTAL(109,Tabela1614[SNAGA])</f>
        <v>0</v>
      </c>
      <c r="U66" s="4">
        <f>SUBTOTAL(109,Tabela1614[LPP])</f>
        <v>0</v>
      </c>
      <c r="V66" s="4">
        <f>SUBTOTAL(109,Tabela1614[ZALE])</f>
        <v>0</v>
      </c>
      <c r="W66" s="4">
        <f>SUBTOTAL(109,Tabela1614[LPT])</f>
        <v>0</v>
      </c>
    </row>
    <row r="67" spans="1:23" s="3" customFormat="1" x14ac:dyDescent="0.25">
      <c r="A67" s="48" t="s">
        <v>87</v>
      </c>
      <c r="B67" s="10" t="s">
        <v>85</v>
      </c>
      <c r="C67" s="10">
        <f>G67</f>
        <v>15</v>
      </c>
      <c r="D67" s="56">
        <v>0</v>
      </c>
      <c r="E67" s="29">
        <v>0</v>
      </c>
      <c r="F67" s="11">
        <f t="shared" ref="F67:F68" si="15">ROUND(D67*(1-E67),2)</f>
        <v>0</v>
      </c>
      <c r="G67" s="30">
        <f>SUM(H67:N67)</f>
        <v>15</v>
      </c>
      <c r="H67" s="31">
        <v>2.5</v>
      </c>
      <c r="I67" s="31">
        <v>2</v>
      </c>
      <c r="J67" s="31">
        <v>6</v>
      </c>
      <c r="K67" s="31">
        <v>2</v>
      </c>
      <c r="L67" s="31">
        <v>1.5</v>
      </c>
      <c r="M67" s="31">
        <v>0.5</v>
      </c>
      <c r="N67" s="32">
        <v>0.5</v>
      </c>
      <c r="P67" s="6">
        <f t="shared" ref="P67:W68" si="16">G67*$F67</f>
        <v>0</v>
      </c>
      <c r="Q67" s="6">
        <f t="shared" si="16"/>
        <v>0</v>
      </c>
      <c r="R67" s="6">
        <f t="shared" si="16"/>
        <v>0</v>
      </c>
      <c r="S67" s="6">
        <f t="shared" si="16"/>
        <v>0</v>
      </c>
      <c r="T67" s="33">
        <f t="shared" si="16"/>
        <v>0</v>
      </c>
      <c r="U67" s="33">
        <f t="shared" si="16"/>
        <v>0</v>
      </c>
      <c r="V67" s="33">
        <f t="shared" si="16"/>
        <v>0</v>
      </c>
      <c r="W67" s="37">
        <f t="shared" si="16"/>
        <v>0</v>
      </c>
    </row>
    <row r="68" spans="1:23" s="3" customFormat="1" ht="15.75" thickBot="1" x14ac:dyDescent="0.3">
      <c r="A68" s="49" t="s">
        <v>88</v>
      </c>
      <c r="B68" s="49" t="s">
        <v>86</v>
      </c>
      <c r="C68" s="10">
        <f>G68</f>
        <v>100</v>
      </c>
      <c r="D68" s="56">
        <v>0</v>
      </c>
      <c r="E68" s="29">
        <v>0</v>
      </c>
      <c r="F68" s="11">
        <f t="shared" si="15"/>
        <v>0</v>
      </c>
      <c r="G68" s="34">
        <f>SUM(H68:N68)</f>
        <v>100</v>
      </c>
      <c r="H68" s="35">
        <v>16</v>
      </c>
      <c r="I68" s="35">
        <v>15</v>
      </c>
      <c r="J68" s="35">
        <v>38</v>
      </c>
      <c r="K68" s="35">
        <v>12</v>
      </c>
      <c r="L68" s="35">
        <v>10</v>
      </c>
      <c r="M68" s="35">
        <v>4</v>
      </c>
      <c r="N68" s="36">
        <v>5</v>
      </c>
      <c r="P68" s="51">
        <f t="shared" si="16"/>
        <v>0</v>
      </c>
      <c r="Q68" s="51">
        <f t="shared" si="16"/>
        <v>0</v>
      </c>
      <c r="R68" s="51">
        <f t="shared" si="16"/>
        <v>0</v>
      </c>
      <c r="S68" s="51">
        <f t="shared" si="16"/>
        <v>0</v>
      </c>
      <c r="T68" s="52">
        <f t="shared" si="16"/>
        <v>0</v>
      </c>
      <c r="U68" s="52">
        <f t="shared" si="16"/>
        <v>0</v>
      </c>
      <c r="V68" s="52">
        <f t="shared" si="16"/>
        <v>0</v>
      </c>
      <c r="W68" s="53">
        <f t="shared" si="16"/>
        <v>0</v>
      </c>
    </row>
    <row r="69" spans="1:23" s="3" customFormat="1" ht="15.75" thickTop="1" x14ac:dyDescent="0.25">
      <c r="A69" s="39"/>
      <c r="E69" s="9"/>
      <c r="P69" s="50">
        <f>P68+P67+Tabela1614[[#Totals],[Skupaj]]</f>
        <v>0</v>
      </c>
      <c r="Q69" s="50">
        <f>Q68+Q67+Tabela1614[[#Totals],[JHL]]</f>
        <v>0</v>
      </c>
      <c r="R69" s="50">
        <f>R68+R67+Tabela1614[[#Totals],[VOKA]]</f>
        <v>0</v>
      </c>
      <c r="S69" s="50">
        <f>S68+S67+Tabela1614[[#Totals],[JPE]]</f>
        <v>0</v>
      </c>
      <c r="T69" s="50">
        <f>T68+T67+Tabela1614[[#Totals],[SNAGA]]</f>
        <v>0</v>
      </c>
      <c r="U69" s="50">
        <f>U68+U67+Tabela1614[[#Totals],[LPP]]</f>
        <v>0</v>
      </c>
      <c r="V69" s="50">
        <f>V68+V67+Tabela1614[[#Totals],[ZALE]]</f>
        <v>0</v>
      </c>
      <c r="W69" s="50">
        <f>W68+W67+Tabela1614[[#Totals],[LPT]]</f>
        <v>0</v>
      </c>
    </row>
    <row r="70" spans="1:23" s="3" customFormat="1" ht="15.75" x14ac:dyDescent="0.25">
      <c r="A70" s="8" t="s">
        <v>42</v>
      </c>
      <c r="B70" s="8" t="s">
        <v>89</v>
      </c>
      <c r="E70" s="9"/>
    </row>
    <row r="71" spans="1:23" s="3" customFormat="1" ht="30" x14ac:dyDescent="0.25">
      <c r="A71" s="12" t="s">
        <v>8</v>
      </c>
      <c r="B71" s="12" t="s">
        <v>9</v>
      </c>
      <c r="C71" s="12" t="s">
        <v>10</v>
      </c>
      <c r="D71" s="43" t="s">
        <v>58</v>
      </c>
      <c r="E71" s="43" t="s">
        <v>43</v>
      </c>
      <c r="F71" s="38" t="str">
        <f>F37</f>
        <v>cena /kos s popustom v EUR</v>
      </c>
      <c r="G71" s="1" t="s">
        <v>0</v>
      </c>
      <c r="H71" s="3" t="s">
        <v>1</v>
      </c>
      <c r="I71" s="3" t="s">
        <v>3</v>
      </c>
      <c r="J71" s="3" t="s">
        <v>4</v>
      </c>
      <c r="K71" s="3" t="s">
        <v>2</v>
      </c>
      <c r="L71" s="3" t="s">
        <v>5</v>
      </c>
      <c r="M71" s="3" t="s">
        <v>7</v>
      </c>
      <c r="N71" s="3" t="s">
        <v>6</v>
      </c>
      <c r="P71" s="5" t="s">
        <v>0</v>
      </c>
      <c r="Q71" s="5" t="s">
        <v>1</v>
      </c>
      <c r="R71" s="5" t="s">
        <v>3</v>
      </c>
      <c r="S71" s="5" t="s">
        <v>4</v>
      </c>
      <c r="T71" s="2" t="s">
        <v>2</v>
      </c>
      <c r="U71" s="2" t="s">
        <v>5</v>
      </c>
      <c r="V71" s="2" t="s">
        <v>7</v>
      </c>
      <c r="W71" s="2" t="s">
        <v>6</v>
      </c>
    </row>
    <row r="72" spans="1:23" s="3" customFormat="1" x14ac:dyDescent="0.25">
      <c r="A72" s="10" t="s">
        <v>55</v>
      </c>
      <c r="B72" s="16" t="s">
        <v>79</v>
      </c>
      <c r="C72" s="10">
        <f>Tabela1559[[#This Row],[Skupaj]]</f>
        <v>1184</v>
      </c>
      <c r="D72" s="56">
        <v>0</v>
      </c>
      <c r="E72" s="29">
        <v>0</v>
      </c>
      <c r="F72" s="11">
        <f>ROUND(D72*(1-E72),2)</f>
        <v>0</v>
      </c>
      <c r="G72" s="1">
        <f t="shared" ref="G72:G99" si="17">SUM(H72:N72)</f>
        <v>1184</v>
      </c>
      <c r="H72" s="3">
        <f>H38</f>
        <v>212</v>
      </c>
      <c r="I72" s="3">
        <f t="shared" ref="I72:I99" si="18">I38</f>
        <v>222</v>
      </c>
      <c r="J72" s="3">
        <f>J38</f>
        <v>386</v>
      </c>
      <c r="K72" s="3">
        <f>K38</f>
        <v>113</v>
      </c>
      <c r="L72" s="3">
        <f>L38</f>
        <v>154</v>
      </c>
      <c r="M72" s="3">
        <f>M38</f>
        <v>33</v>
      </c>
      <c r="N72" s="3">
        <f>N38</f>
        <v>64</v>
      </c>
      <c r="P72" s="6">
        <f>Tabela1559[[#This Row],[Skupaj]]*$F72</f>
        <v>0</v>
      </c>
      <c r="Q72" s="6">
        <f>Tabela1559[[#This Row],[JHL]]*$F72</f>
        <v>0</v>
      </c>
      <c r="R72" s="6">
        <f>Tabela1559[[#This Row],[VOKA]]*$F72</f>
        <v>0</v>
      </c>
      <c r="S72" s="6">
        <f>Tabela1559[[#This Row],[JPE]]*$F72</f>
        <v>0</v>
      </c>
      <c r="T72" s="4">
        <f>Tabela1559[[#This Row],[SNAGA]]*$F72</f>
        <v>0</v>
      </c>
      <c r="U72" s="4">
        <f>Tabela1559[[#This Row],[LPP]]*$F72</f>
        <v>0</v>
      </c>
      <c r="V72" s="4">
        <f>Tabela1559[[#This Row],[ZALE]]*$F72</f>
        <v>0</v>
      </c>
      <c r="W72" s="4">
        <f>Tabela1559[[#This Row],[LPT]]*$F72</f>
        <v>0</v>
      </c>
    </row>
    <row r="73" spans="1:23" s="3" customFormat="1" x14ac:dyDescent="0.25">
      <c r="A73" s="10" t="s">
        <v>13</v>
      </c>
      <c r="B73" s="10" t="s">
        <v>80</v>
      </c>
      <c r="C73" s="10">
        <f>Tabela1559[[#This Row],[Skupaj]]</f>
        <v>217</v>
      </c>
      <c r="D73" s="56">
        <v>0</v>
      </c>
      <c r="E73" s="29">
        <v>0</v>
      </c>
      <c r="F73" s="11">
        <f t="shared" ref="F73:F99" si="19">ROUND(D73*(1-E73),2)</f>
        <v>0</v>
      </c>
      <c r="G73" s="1">
        <f t="shared" si="17"/>
        <v>217</v>
      </c>
      <c r="H73" s="3">
        <f>H39+2</f>
        <v>12</v>
      </c>
      <c r="I73" s="3">
        <f>I39+7</f>
        <v>27</v>
      </c>
      <c r="J73" s="3">
        <f>J39+15</f>
        <v>63</v>
      </c>
      <c r="K73" s="3">
        <f>K39+10</f>
        <v>66</v>
      </c>
      <c r="L73" s="3">
        <f>L39+4</f>
        <v>29</v>
      </c>
      <c r="M73" s="3">
        <f>M39+2</f>
        <v>8</v>
      </c>
      <c r="N73" s="3">
        <f>N39+3</f>
        <v>12</v>
      </c>
      <c r="P73" s="6">
        <f>Tabela1559[[#This Row],[Skupaj]]*$F73</f>
        <v>0</v>
      </c>
      <c r="Q73" s="7">
        <f>Tabela1559[[#This Row],[JHL]]*$F73</f>
        <v>0</v>
      </c>
      <c r="R73" s="7">
        <f>Tabela1559[[#This Row],[VOKA]]*$F73</f>
        <v>0</v>
      </c>
      <c r="S73" s="7">
        <f>Tabela1559[[#This Row],[JPE]]*$F73</f>
        <v>0</v>
      </c>
      <c r="T73" s="4">
        <f>Tabela1559[[#This Row],[SNAGA]]*$F73</f>
        <v>0</v>
      </c>
      <c r="U73" s="4">
        <f>Tabela1559[[#This Row],[LPP]]*$F73</f>
        <v>0</v>
      </c>
      <c r="V73" s="4">
        <f>Tabela1559[[#This Row],[ZALE]]*$F73</f>
        <v>0</v>
      </c>
      <c r="W73" s="4">
        <f>Tabela1559[[#This Row],[LPT]]*$F73</f>
        <v>0</v>
      </c>
    </row>
    <row r="74" spans="1:23" s="3" customFormat="1" x14ac:dyDescent="0.25">
      <c r="A74" s="10" t="s">
        <v>11</v>
      </c>
      <c r="B74" s="10" t="s">
        <v>56</v>
      </c>
      <c r="C74" s="10">
        <f>Tabela1559[[#This Row],[Skupaj]]</f>
        <v>10</v>
      </c>
      <c r="D74" s="56">
        <v>0</v>
      </c>
      <c r="E74" s="29">
        <v>0</v>
      </c>
      <c r="F74" s="11">
        <f t="shared" si="19"/>
        <v>0</v>
      </c>
      <c r="G74" s="1">
        <f t="shared" si="17"/>
        <v>10</v>
      </c>
      <c r="H74" s="3">
        <f t="shared" ref="H74:N76" si="20">H40</f>
        <v>0</v>
      </c>
      <c r="I74" s="3">
        <f t="shared" si="18"/>
        <v>0</v>
      </c>
      <c r="J74" s="3">
        <f>J40+5</f>
        <v>10</v>
      </c>
      <c r="K74" s="3">
        <f t="shared" si="20"/>
        <v>0</v>
      </c>
      <c r="L74" s="3">
        <f t="shared" ref="L74:L99" si="21">L40</f>
        <v>0</v>
      </c>
      <c r="M74" s="3">
        <f t="shared" ref="M74:M99" si="22">M40</f>
        <v>0</v>
      </c>
      <c r="N74" s="3">
        <f t="shared" si="20"/>
        <v>0</v>
      </c>
      <c r="P74" s="7">
        <f>Tabela1559[[#This Row],[Skupaj]]*$F74</f>
        <v>0</v>
      </c>
      <c r="Q74" s="6">
        <f>Tabela1559[[#This Row],[JHL]]*$F74</f>
        <v>0</v>
      </c>
      <c r="R74" s="6">
        <f>Tabela1559[[#This Row],[VOKA]]*$F74</f>
        <v>0</v>
      </c>
      <c r="S74" s="6">
        <f>Tabela1559[[#This Row],[JPE]]*$F74</f>
        <v>0</v>
      </c>
      <c r="T74" s="4">
        <f>Tabela1559[[#This Row],[SNAGA]]*$F74</f>
        <v>0</v>
      </c>
      <c r="U74" s="4">
        <f>Tabela1559[[#This Row],[LPP]]*$F74</f>
        <v>0</v>
      </c>
      <c r="V74" s="4">
        <f>Tabela1559[[#This Row],[ZALE]]*$F74</f>
        <v>0</v>
      </c>
      <c r="W74" s="4">
        <f>Tabela1559[[#This Row],[LPT]]*$F74</f>
        <v>0</v>
      </c>
    </row>
    <row r="75" spans="1:23" s="3" customFormat="1" x14ac:dyDescent="0.25">
      <c r="A75" s="10" t="s">
        <v>12</v>
      </c>
      <c r="B75" s="10" t="s">
        <v>57</v>
      </c>
      <c r="C75" s="10">
        <f>Tabela1559[[#This Row],[Skupaj]]</f>
        <v>10</v>
      </c>
      <c r="D75" s="56">
        <v>0</v>
      </c>
      <c r="E75" s="29">
        <v>0</v>
      </c>
      <c r="F75" s="11">
        <f t="shared" si="19"/>
        <v>0</v>
      </c>
      <c r="G75" s="1">
        <f t="shared" si="17"/>
        <v>10</v>
      </c>
      <c r="H75" s="3">
        <f t="shared" si="20"/>
        <v>0</v>
      </c>
      <c r="I75" s="3">
        <f t="shared" si="18"/>
        <v>0</v>
      </c>
      <c r="J75" s="3">
        <f>J41+5</f>
        <v>10</v>
      </c>
      <c r="K75" s="3">
        <f t="shared" si="20"/>
        <v>0</v>
      </c>
      <c r="L75" s="3">
        <f t="shared" si="21"/>
        <v>0</v>
      </c>
      <c r="M75" s="3">
        <f t="shared" si="22"/>
        <v>0</v>
      </c>
      <c r="N75" s="3">
        <f t="shared" si="20"/>
        <v>0</v>
      </c>
      <c r="P75" s="6">
        <f>Tabela1559[[#This Row],[Skupaj]]*$F75</f>
        <v>0</v>
      </c>
      <c r="Q75" s="7">
        <f>Tabela1559[[#This Row],[JHL]]*$F75</f>
        <v>0</v>
      </c>
      <c r="R75" s="7">
        <f>Tabela1559[[#This Row],[VOKA]]*$F75</f>
        <v>0</v>
      </c>
      <c r="S75" s="7">
        <f>Tabela1559[[#This Row],[JPE]]*$F75</f>
        <v>0</v>
      </c>
      <c r="T75" s="4">
        <f>Tabela1559[[#This Row],[SNAGA]]*$F75</f>
        <v>0</v>
      </c>
      <c r="U75" s="4">
        <f>Tabela1559[[#This Row],[LPP]]*$F75</f>
        <v>0</v>
      </c>
      <c r="V75" s="4">
        <f>Tabela1559[[#This Row],[ZALE]]*$F75</f>
        <v>0</v>
      </c>
      <c r="W75" s="4">
        <f>Tabela1559[[#This Row],[LPT]]*$F75</f>
        <v>0</v>
      </c>
    </row>
    <row r="76" spans="1:23" s="3" customFormat="1" x14ac:dyDescent="0.25">
      <c r="A76" s="10" t="s">
        <v>32</v>
      </c>
      <c r="B76" s="10" t="s">
        <v>33</v>
      </c>
      <c r="C76" s="10">
        <f>Tabela1559[[#This Row],[Skupaj]]</f>
        <v>10</v>
      </c>
      <c r="D76" s="56">
        <v>0</v>
      </c>
      <c r="E76" s="29">
        <v>0</v>
      </c>
      <c r="F76" s="11">
        <f t="shared" si="19"/>
        <v>0</v>
      </c>
      <c r="G76" s="1">
        <f t="shared" si="17"/>
        <v>10</v>
      </c>
      <c r="H76" s="3">
        <f t="shared" si="20"/>
        <v>0</v>
      </c>
      <c r="I76" s="3">
        <f t="shared" si="18"/>
        <v>0</v>
      </c>
      <c r="J76" s="3">
        <f>J42+5</f>
        <v>10</v>
      </c>
      <c r="K76" s="3">
        <f t="shared" si="20"/>
        <v>0</v>
      </c>
      <c r="L76" s="3">
        <f t="shared" si="21"/>
        <v>0</v>
      </c>
      <c r="M76" s="3">
        <f t="shared" si="22"/>
        <v>0</v>
      </c>
      <c r="N76" s="3">
        <f t="shared" si="20"/>
        <v>0</v>
      </c>
      <c r="P76" s="7">
        <f>Tabela1559[[#This Row],[Skupaj]]*$F76</f>
        <v>0</v>
      </c>
      <c r="Q76" s="6">
        <f>Tabela1559[[#This Row],[JHL]]*$F76</f>
        <v>0</v>
      </c>
      <c r="R76" s="6">
        <f>Tabela1559[[#This Row],[VOKA]]*$F76</f>
        <v>0</v>
      </c>
      <c r="S76" s="6">
        <f>Tabela1559[[#This Row],[JPE]]*$F76</f>
        <v>0</v>
      </c>
      <c r="T76" s="4">
        <f>Tabela1559[[#This Row],[SNAGA]]*$F76</f>
        <v>0</v>
      </c>
      <c r="U76" s="4">
        <f>Tabela1559[[#This Row],[LPP]]*$F76</f>
        <v>0</v>
      </c>
      <c r="V76" s="4">
        <f>Tabela1559[[#This Row],[ZALE]]*$F76</f>
        <v>0</v>
      </c>
      <c r="W76" s="4">
        <f>Tabela1559[[#This Row],[LPT]]*$F76</f>
        <v>0</v>
      </c>
    </row>
    <row r="77" spans="1:23" s="3" customFormat="1" hidden="1" x14ac:dyDescent="0.25">
      <c r="A77" s="10" t="s">
        <v>13</v>
      </c>
      <c r="B77" s="10" t="s">
        <v>14</v>
      </c>
      <c r="C77" s="10">
        <f>Tabela1559[[#This Row],[Skupaj]]</f>
        <v>0</v>
      </c>
      <c r="D77" s="56">
        <v>0</v>
      </c>
      <c r="E77" s="29">
        <v>0</v>
      </c>
      <c r="F77" s="11">
        <f t="shared" si="19"/>
        <v>0</v>
      </c>
      <c r="G77" s="1">
        <f t="shared" si="17"/>
        <v>0</v>
      </c>
      <c r="H77" s="3">
        <f t="shared" ref="H77:H80" si="23">H43</f>
        <v>0</v>
      </c>
      <c r="I77" s="3">
        <f t="shared" si="18"/>
        <v>0</v>
      </c>
      <c r="J77" s="3">
        <v>0</v>
      </c>
      <c r="K77" s="3">
        <f t="shared" ref="K77:N94" si="24">K43</f>
        <v>0</v>
      </c>
      <c r="L77" s="3">
        <f t="shared" si="21"/>
        <v>0</v>
      </c>
      <c r="M77" s="3">
        <f t="shared" si="22"/>
        <v>0</v>
      </c>
      <c r="N77" s="3">
        <f t="shared" si="24"/>
        <v>0</v>
      </c>
      <c r="P77" s="6">
        <f>Tabela1559[[#This Row],[Skupaj]]*$F77</f>
        <v>0</v>
      </c>
      <c r="Q77" s="7">
        <f>Tabela1559[[#This Row],[JHL]]*$F77</f>
        <v>0</v>
      </c>
      <c r="R77" s="7">
        <f>Tabela1559[[#This Row],[VOKA]]*$F77</f>
        <v>0</v>
      </c>
      <c r="S77" s="7">
        <f>Tabela1559[[#This Row],[JPE]]*$F77</f>
        <v>0</v>
      </c>
      <c r="T77" s="4">
        <f>Tabela1559[[#This Row],[SNAGA]]*$F77</f>
        <v>0</v>
      </c>
      <c r="U77" s="4">
        <f>Tabela1559[[#This Row],[LPP]]*$F77</f>
        <v>0</v>
      </c>
      <c r="V77" s="4">
        <f>Tabela1559[[#This Row],[ZALE]]*$F77</f>
        <v>0</v>
      </c>
      <c r="W77" s="4">
        <f>Tabela1559[[#This Row],[LPT]]*$F77</f>
        <v>0</v>
      </c>
    </row>
    <row r="78" spans="1:23" s="3" customFormat="1" x14ac:dyDescent="0.25">
      <c r="A78" s="10" t="s">
        <v>59</v>
      </c>
      <c r="B78" s="10" t="s">
        <v>60</v>
      </c>
      <c r="C78" s="10">
        <f>Tabela1559[[#This Row],[Skupaj]]</f>
        <v>85</v>
      </c>
      <c r="D78" s="56">
        <v>0</v>
      </c>
      <c r="E78" s="29">
        <v>0</v>
      </c>
      <c r="F78" s="11">
        <f t="shared" si="19"/>
        <v>0</v>
      </c>
      <c r="G78" s="1">
        <f t="shared" si="17"/>
        <v>85</v>
      </c>
      <c r="H78" s="3">
        <f t="shared" si="23"/>
        <v>0</v>
      </c>
      <c r="I78" s="3">
        <f t="shared" si="18"/>
        <v>5</v>
      </c>
      <c r="J78" s="3">
        <f>J44+5</f>
        <v>45</v>
      </c>
      <c r="K78" s="3">
        <f t="shared" si="24"/>
        <v>17</v>
      </c>
      <c r="L78" s="3">
        <f t="shared" si="21"/>
        <v>15</v>
      </c>
      <c r="M78" s="3">
        <f t="shared" si="22"/>
        <v>1</v>
      </c>
      <c r="N78" s="3">
        <f t="shared" si="24"/>
        <v>2</v>
      </c>
      <c r="P78" s="7">
        <f>Tabela1559[[#This Row],[Skupaj]]*$F78</f>
        <v>0</v>
      </c>
      <c r="Q78" s="6">
        <f>Tabela1559[[#This Row],[JHL]]*$F78</f>
        <v>0</v>
      </c>
      <c r="R78" s="6">
        <f>Tabela1559[[#This Row],[VOKA]]*$F78</f>
        <v>0</v>
      </c>
      <c r="S78" s="6">
        <f>Tabela1559[[#This Row],[JPE]]*$F78</f>
        <v>0</v>
      </c>
      <c r="T78" s="4">
        <f>Tabela1559[[#This Row],[SNAGA]]*$F78</f>
        <v>0</v>
      </c>
      <c r="U78" s="4">
        <f>Tabela1559[[#This Row],[LPP]]*$F78</f>
        <v>0</v>
      </c>
      <c r="V78" s="4">
        <f>Tabela1559[[#This Row],[ZALE]]*$F78</f>
        <v>0</v>
      </c>
      <c r="W78" s="4">
        <f>Tabela1559[[#This Row],[LPT]]*$F78</f>
        <v>0</v>
      </c>
    </row>
    <row r="79" spans="1:23" s="3" customFormat="1" x14ac:dyDescent="0.25">
      <c r="A79" s="10" t="s">
        <v>15</v>
      </c>
      <c r="B79" s="10" t="s">
        <v>16</v>
      </c>
      <c r="C79" s="10">
        <f>Tabela1559[[#This Row],[Skupaj]]</f>
        <v>75</v>
      </c>
      <c r="D79" s="56">
        <v>0</v>
      </c>
      <c r="E79" s="29">
        <v>0</v>
      </c>
      <c r="F79" s="11">
        <f t="shared" si="19"/>
        <v>0</v>
      </c>
      <c r="G79" s="1">
        <f t="shared" si="17"/>
        <v>75</v>
      </c>
      <c r="H79" s="3">
        <f t="shared" si="23"/>
        <v>0</v>
      </c>
      <c r="I79" s="3">
        <f t="shared" si="18"/>
        <v>5</v>
      </c>
      <c r="J79" s="3">
        <f t="shared" ref="J79:J84" si="25">J45</f>
        <v>35</v>
      </c>
      <c r="K79" s="3">
        <f t="shared" si="24"/>
        <v>17</v>
      </c>
      <c r="L79" s="3">
        <f t="shared" si="21"/>
        <v>15</v>
      </c>
      <c r="M79" s="3">
        <f t="shared" si="22"/>
        <v>1</v>
      </c>
      <c r="N79" s="3">
        <f t="shared" si="24"/>
        <v>2</v>
      </c>
      <c r="P79" s="6">
        <f>Tabela1559[[#This Row],[Skupaj]]*$F79</f>
        <v>0</v>
      </c>
      <c r="Q79" s="7">
        <f>Tabela1559[[#This Row],[JHL]]*$F79</f>
        <v>0</v>
      </c>
      <c r="R79" s="7">
        <f>Tabela1559[[#This Row],[VOKA]]*$F79</f>
        <v>0</v>
      </c>
      <c r="S79" s="7">
        <f>Tabela1559[[#This Row],[JPE]]*$F79</f>
        <v>0</v>
      </c>
      <c r="T79" s="4">
        <f>Tabela1559[[#This Row],[SNAGA]]*$F79</f>
        <v>0</v>
      </c>
      <c r="U79" s="4">
        <f>Tabela1559[[#This Row],[LPP]]*$F79</f>
        <v>0</v>
      </c>
      <c r="V79" s="4">
        <f>Tabela1559[[#This Row],[ZALE]]*$F79</f>
        <v>0</v>
      </c>
      <c r="W79" s="4">
        <f>Tabela1559[[#This Row],[LPT]]*$F79</f>
        <v>0</v>
      </c>
    </row>
    <row r="80" spans="1:23" s="3" customFormat="1" x14ac:dyDescent="0.25">
      <c r="A80" s="10" t="s">
        <v>17</v>
      </c>
      <c r="B80" s="10" t="s">
        <v>18</v>
      </c>
      <c r="C80" s="10">
        <f>Tabela1559[[#This Row],[Skupaj]]</f>
        <v>35</v>
      </c>
      <c r="D80" s="56">
        <v>0</v>
      </c>
      <c r="E80" s="29">
        <v>0</v>
      </c>
      <c r="F80" s="11">
        <f t="shared" si="19"/>
        <v>0</v>
      </c>
      <c r="G80" s="1">
        <f t="shared" si="17"/>
        <v>35</v>
      </c>
      <c r="H80" s="3">
        <f t="shared" si="23"/>
        <v>2</v>
      </c>
      <c r="I80" s="3">
        <f t="shared" si="18"/>
        <v>0</v>
      </c>
      <c r="J80" s="3">
        <f t="shared" si="25"/>
        <v>16</v>
      </c>
      <c r="K80" s="3">
        <f t="shared" si="24"/>
        <v>7</v>
      </c>
      <c r="L80" s="3">
        <f t="shared" si="21"/>
        <v>2</v>
      </c>
      <c r="M80" s="3">
        <f t="shared" si="22"/>
        <v>0</v>
      </c>
      <c r="N80" s="3">
        <f t="shared" si="24"/>
        <v>8</v>
      </c>
      <c r="P80" s="7">
        <f>Tabela1559[[#This Row],[Skupaj]]*$F80</f>
        <v>0</v>
      </c>
      <c r="Q80" s="6">
        <f>Tabela1559[[#This Row],[JHL]]*$F80</f>
        <v>0</v>
      </c>
      <c r="R80" s="6">
        <f>Tabela1559[[#This Row],[VOKA]]*$F80</f>
        <v>0</v>
      </c>
      <c r="S80" s="6">
        <f>Tabela1559[[#This Row],[JPE]]*$F80</f>
        <v>0</v>
      </c>
      <c r="T80" s="4">
        <f>Tabela1559[[#This Row],[SNAGA]]*$F80</f>
        <v>0</v>
      </c>
      <c r="U80" s="4">
        <f>Tabela1559[[#This Row],[LPP]]*$F80</f>
        <v>0</v>
      </c>
      <c r="V80" s="4">
        <f>Tabela1559[[#This Row],[ZALE]]*$F80</f>
        <v>0</v>
      </c>
      <c r="W80" s="4">
        <f>Tabela1559[[#This Row],[LPT]]*$F80</f>
        <v>0</v>
      </c>
    </row>
    <row r="81" spans="1:23" s="3" customFormat="1" x14ac:dyDescent="0.25">
      <c r="A81" s="10" t="s">
        <v>19</v>
      </c>
      <c r="B81" s="10" t="s">
        <v>61</v>
      </c>
      <c r="C81" s="10">
        <f>Tabela1559[[#This Row],[Skupaj]]</f>
        <v>10</v>
      </c>
      <c r="D81" s="56">
        <v>0</v>
      </c>
      <c r="E81" s="29">
        <v>0</v>
      </c>
      <c r="F81" s="11">
        <f t="shared" si="19"/>
        <v>0</v>
      </c>
      <c r="G81" s="1">
        <f t="shared" si="17"/>
        <v>10</v>
      </c>
      <c r="H81" s="3">
        <f>H47+3</f>
        <v>6</v>
      </c>
      <c r="I81" s="3">
        <f t="shared" si="18"/>
        <v>0</v>
      </c>
      <c r="J81" s="3">
        <f t="shared" si="25"/>
        <v>1</v>
      </c>
      <c r="K81" s="3">
        <f t="shared" si="24"/>
        <v>3</v>
      </c>
      <c r="L81" s="3">
        <f t="shared" si="21"/>
        <v>0</v>
      </c>
      <c r="M81" s="3">
        <f t="shared" si="22"/>
        <v>0</v>
      </c>
      <c r="N81" s="3">
        <f t="shared" si="24"/>
        <v>0</v>
      </c>
      <c r="P81" s="6">
        <f>Tabela1559[[#This Row],[Skupaj]]*$F81</f>
        <v>0</v>
      </c>
      <c r="Q81" s="7">
        <f>Tabela1559[[#This Row],[JHL]]*$F81</f>
        <v>0</v>
      </c>
      <c r="R81" s="7">
        <f>Tabela1559[[#This Row],[VOKA]]*$F81</f>
        <v>0</v>
      </c>
      <c r="S81" s="7">
        <f>Tabela1559[[#This Row],[JPE]]*$F81</f>
        <v>0</v>
      </c>
      <c r="T81" s="4">
        <f>Tabela1559[[#This Row],[SNAGA]]*$F81</f>
        <v>0</v>
      </c>
      <c r="U81" s="4">
        <f>Tabela1559[[#This Row],[LPP]]*$F81</f>
        <v>0</v>
      </c>
      <c r="V81" s="4">
        <f>Tabela1559[[#This Row],[ZALE]]*$F81</f>
        <v>0</v>
      </c>
      <c r="W81" s="4">
        <f>Tabela1559[[#This Row],[LPT]]*$F81</f>
        <v>0</v>
      </c>
    </row>
    <row r="82" spans="1:23" s="3" customFormat="1" x14ac:dyDescent="0.25">
      <c r="A82" s="10" t="s">
        <v>20</v>
      </c>
      <c r="B82" s="10" t="s">
        <v>21</v>
      </c>
      <c r="C82" s="10">
        <f>Tabela1559[[#This Row],[Skupaj]]</f>
        <v>26</v>
      </c>
      <c r="D82" s="56">
        <v>0</v>
      </c>
      <c r="E82" s="29">
        <v>0</v>
      </c>
      <c r="F82" s="11">
        <f t="shared" si="19"/>
        <v>0</v>
      </c>
      <c r="G82" s="1">
        <f t="shared" si="17"/>
        <v>26</v>
      </c>
      <c r="H82" s="3">
        <f>H48+3</f>
        <v>7</v>
      </c>
      <c r="I82" s="3">
        <f t="shared" si="18"/>
        <v>0</v>
      </c>
      <c r="J82" s="3">
        <f t="shared" si="25"/>
        <v>6</v>
      </c>
      <c r="K82" s="3">
        <f t="shared" si="24"/>
        <v>11</v>
      </c>
      <c r="L82" s="3">
        <f t="shared" si="21"/>
        <v>2</v>
      </c>
      <c r="M82" s="3">
        <f t="shared" si="22"/>
        <v>0</v>
      </c>
      <c r="N82" s="3">
        <f t="shared" si="24"/>
        <v>0</v>
      </c>
      <c r="P82" s="7">
        <f>Tabela1559[[#This Row],[Skupaj]]*$F82</f>
        <v>0</v>
      </c>
      <c r="Q82" s="6">
        <f>Tabela1559[[#This Row],[JHL]]*$F82</f>
        <v>0</v>
      </c>
      <c r="R82" s="6">
        <f>Tabela1559[[#This Row],[VOKA]]*$F82</f>
        <v>0</v>
      </c>
      <c r="S82" s="6">
        <f>Tabela1559[[#This Row],[JPE]]*$F82</f>
        <v>0</v>
      </c>
      <c r="T82" s="4">
        <f>Tabela1559[[#This Row],[SNAGA]]*$F82</f>
        <v>0</v>
      </c>
      <c r="U82" s="4">
        <f>Tabela1559[[#This Row],[LPP]]*$F82</f>
        <v>0</v>
      </c>
      <c r="V82" s="4">
        <f>Tabela1559[[#This Row],[ZALE]]*$F82</f>
        <v>0</v>
      </c>
      <c r="W82" s="4">
        <f>Tabela1559[[#This Row],[LPT]]*$F82</f>
        <v>0</v>
      </c>
    </row>
    <row r="83" spans="1:23" s="3" customFormat="1" x14ac:dyDescent="0.25">
      <c r="A83" s="10" t="s">
        <v>22</v>
      </c>
      <c r="B83" s="10" t="s">
        <v>23</v>
      </c>
      <c r="C83" s="10">
        <f>Tabela1559[[#This Row],[Skupaj]]</f>
        <v>18</v>
      </c>
      <c r="D83" s="56">
        <v>0</v>
      </c>
      <c r="E83" s="29">
        <v>0</v>
      </c>
      <c r="F83" s="11">
        <f t="shared" si="19"/>
        <v>0</v>
      </c>
      <c r="G83" s="1">
        <f t="shared" si="17"/>
        <v>18</v>
      </c>
      <c r="H83" s="3">
        <f t="shared" ref="H83:H90" si="26">H49</f>
        <v>3</v>
      </c>
      <c r="I83" s="3">
        <f t="shared" si="18"/>
        <v>0</v>
      </c>
      <c r="J83" s="3">
        <f t="shared" si="25"/>
        <v>10</v>
      </c>
      <c r="K83" s="3">
        <f t="shared" si="24"/>
        <v>2</v>
      </c>
      <c r="L83" s="3">
        <f t="shared" si="21"/>
        <v>3</v>
      </c>
      <c r="M83" s="3">
        <f t="shared" si="22"/>
        <v>0</v>
      </c>
      <c r="N83" s="3">
        <f t="shared" si="24"/>
        <v>0</v>
      </c>
      <c r="P83" s="6">
        <f>Tabela1559[[#This Row],[Skupaj]]*$F83</f>
        <v>0</v>
      </c>
      <c r="Q83" s="7">
        <f>Tabela1559[[#This Row],[JHL]]*$F83</f>
        <v>0</v>
      </c>
      <c r="R83" s="7">
        <f>Tabela1559[[#This Row],[VOKA]]*$F83</f>
        <v>0</v>
      </c>
      <c r="S83" s="7">
        <f>Tabela1559[[#This Row],[JPE]]*$F83</f>
        <v>0</v>
      </c>
      <c r="T83" s="4">
        <f>Tabela1559[[#This Row],[SNAGA]]*$F83</f>
        <v>0</v>
      </c>
      <c r="U83" s="4">
        <f>Tabela1559[[#This Row],[LPP]]*$F83</f>
        <v>0</v>
      </c>
      <c r="V83" s="4">
        <f>Tabela1559[[#This Row],[ZALE]]*$F83</f>
        <v>0</v>
      </c>
      <c r="W83" s="4">
        <f>Tabela1559[[#This Row],[LPT]]*$F83</f>
        <v>0</v>
      </c>
    </row>
    <row r="84" spans="1:23" s="3" customFormat="1" x14ac:dyDescent="0.25">
      <c r="A84" s="10" t="s">
        <v>62</v>
      </c>
      <c r="B84" s="10" t="s">
        <v>63</v>
      </c>
      <c r="C84" s="10">
        <f>Tabela1559[[#This Row],[Skupaj]]</f>
        <v>3</v>
      </c>
      <c r="D84" s="56">
        <v>0</v>
      </c>
      <c r="E84" s="29">
        <v>0</v>
      </c>
      <c r="F84" s="11">
        <f t="shared" si="19"/>
        <v>0</v>
      </c>
      <c r="G84" s="1">
        <f t="shared" si="17"/>
        <v>3</v>
      </c>
      <c r="H84" s="3">
        <f t="shared" si="26"/>
        <v>2</v>
      </c>
      <c r="I84" s="3">
        <f t="shared" si="18"/>
        <v>0</v>
      </c>
      <c r="J84" s="3">
        <f t="shared" si="25"/>
        <v>1</v>
      </c>
      <c r="K84" s="3">
        <f t="shared" si="24"/>
        <v>0</v>
      </c>
      <c r="L84" s="3">
        <f t="shared" si="21"/>
        <v>0</v>
      </c>
      <c r="M84" s="3">
        <f t="shared" si="22"/>
        <v>0</v>
      </c>
      <c r="N84" s="3">
        <f t="shared" si="24"/>
        <v>0</v>
      </c>
      <c r="P84" s="7">
        <f>Tabela1559[[#This Row],[Skupaj]]*$F84</f>
        <v>0</v>
      </c>
      <c r="Q84" s="6">
        <f>Tabela1559[[#This Row],[JHL]]*$F84</f>
        <v>0</v>
      </c>
      <c r="R84" s="6">
        <f>Tabela1559[[#This Row],[VOKA]]*$F84</f>
        <v>0</v>
      </c>
      <c r="S84" s="6">
        <f>Tabela1559[[#This Row],[JPE]]*$F84</f>
        <v>0</v>
      </c>
      <c r="T84" s="4">
        <f>Tabela1559[[#This Row],[SNAGA]]*$F84</f>
        <v>0</v>
      </c>
      <c r="U84" s="4">
        <f>Tabela1559[[#This Row],[LPP]]*$F84</f>
        <v>0</v>
      </c>
      <c r="V84" s="4">
        <f>Tabela1559[[#This Row],[ZALE]]*$F84</f>
        <v>0</v>
      </c>
      <c r="W84" s="4">
        <f>Tabela1559[[#This Row],[LPT]]*$F84</f>
        <v>0</v>
      </c>
    </row>
    <row r="85" spans="1:23" s="3" customFormat="1" x14ac:dyDescent="0.25">
      <c r="A85" s="10" t="s">
        <v>24</v>
      </c>
      <c r="B85" s="10" t="s">
        <v>64</v>
      </c>
      <c r="C85" s="10">
        <f>Tabela1559[[#This Row],[Skupaj]]</f>
        <v>4</v>
      </c>
      <c r="D85" s="56">
        <v>0</v>
      </c>
      <c r="E85" s="29">
        <v>0</v>
      </c>
      <c r="F85" s="11">
        <f t="shared" si="19"/>
        <v>0</v>
      </c>
      <c r="G85" s="1">
        <f t="shared" si="17"/>
        <v>4</v>
      </c>
      <c r="H85" s="3">
        <f t="shared" si="26"/>
        <v>0</v>
      </c>
      <c r="I85" s="3">
        <f t="shared" si="18"/>
        <v>0</v>
      </c>
      <c r="J85" s="3">
        <f>J51+1</f>
        <v>4</v>
      </c>
      <c r="K85" s="3">
        <f t="shared" si="24"/>
        <v>0</v>
      </c>
      <c r="L85" s="3">
        <f t="shared" si="21"/>
        <v>0</v>
      </c>
      <c r="M85" s="3">
        <f t="shared" si="22"/>
        <v>0</v>
      </c>
      <c r="N85" s="3">
        <f t="shared" si="24"/>
        <v>0</v>
      </c>
      <c r="P85" s="6">
        <f>Tabela1559[[#This Row],[Skupaj]]*$F85</f>
        <v>0</v>
      </c>
      <c r="Q85" s="7">
        <f>Tabela1559[[#This Row],[JHL]]*$F85</f>
        <v>0</v>
      </c>
      <c r="R85" s="7">
        <f>Tabela1559[[#This Row],[VOKA]]*$F85</f>
        <v>0</v>
      </c>
      <c r="S85" s="7">
        <f>Tabela1559[[#This Row],[JPE]]*$F85</f>
        <v>0</v>
      </c>
      <c r="T85" s="4">
        <f>Tabela1559[[#This Row],[SNAGA]]*$F85</f>
        <v>0</v>
      </c>
      <c r="U85" s="4">
        <f>Tabela1559[[#This Row],[LPP]]*$F85</f>
        <v>0</v>
      </c>
      <c r="V85" s="4">
        <f>Tabela1559[[#This Row],[ZALE]]*$F85</f>
        <v>0</v>
      </c>
      <c r="W85" s="4">
        <f>Tabela1559[[#This Row],[LPT]]*$F85</f>
        <v>0</v>
      </c>
    </row>
    <row r="86" spans="1:23" s="3" customFormat="1" x14ac:dyDescent="0.25">
      <c r="A86" s="10" t="s">
        <v>25</v>
      </c>
      <c r="B86" s="10" t="s">
        <v>65</v>
      </c>
      <c r="C86" s="10">
        <f>Tabela1559[[#This Row],[Skupaj]]</f>
        <v>2</v>
      </c>
      <c r="D86" s="56">
        <v>0</v>
      </c>
      <c r="E86" s="29">
        <v>0</v>
      </c>
      <c r="F86" s="11">
        <f t="shared" si="19"/>
        <v>0</v>
      </c>
      <c r="G86" s="1">
        <f t="shared" si="17"/>
        <v>2</v>
      </c>
      <c r="H86" s="3">
        <f t="shared" si="26"/>
        <v>2</v>
      </c>
      <c r="I86" s="3">
        <f t="shared" si="18"/>
        <v>0</v>
      </c>
      <c r="J86" s="3">
        <f>J52</f>
        <v>0</v>
      </c>
      <c r="K86" s="3">
        <f t="shared" si="24"/>
        <v>0</v>
      </c>
      <c r="L86" s="3">
        <f t="shared" si="21"/>
        <v>0</v>
      </c>
      <c r="M86" s="3">
        <f t="shared" si="22"/>
        <v>0</v>
      </c>
      <c r="N86" s="3">
        <f t="shared" si="24"/>
        <v>0</v>
      </c>
      <c r="P86" s="7">
        <f>Tabela1559[[#This Row],[Skupaj]]*$F86</f>
        <v>0</v>
      </c>
      <c r="Q86" s="6">
        <f>Tabela1559[[#This Row],[JHL]]*$F86</f>
        <v>0</v>
      </c>
      <c r="R86" s="6">
        <f>Tabela1559[[#This Row],[VOKA]]*$F86</f>
        <v>0</v>
      </c>
      <c r="S86" s="6">
        <f>Tabela1559[[#This Row],[JPE]]*$F86</f>
        <v>0</v>
      </c>
      <c r="T86" s="4">
        <f>Tabela1559[[#This Row],[SNAGA]]*$F86</f>
        <v>0</v>
      </c>
      <c r="U86" s="4">
        <f>Tabela1559[[#This Row],[LPP]]*$F86</f>
        <v>0</v>
      </c>
      <c r="V86" s="4">
        <f>Tabela1559[[#This Row],[ZALE]]*$F86</f>
        <v>0</v>
      </c>
      <c r="W86" s="4">
        <f>Tabela1559[[#This Row],[LPT]]*$F86</f>
        <v>0</v>
      </c>
    </row>
    <row r="87" spans="1:23" s="3" customFormat="1" x14ac:dyDescent="0.25">
      <c r="A87" s="10" t="s">
        <v>40</v>
      </c>
      <c r="B87" s="10" t="s">
        <v>41</v>
      </c>
      <c r="C87" s="10">
        <f>Tabela1559[[#This Row],[Skupaj]]</f>
        <v>2</v>
      </c>
      <c r="D87" s="56">
        <v>0</v>
      </c>
      <c r="E87" s="29">
        <v>0</v>
      </c>
      <c r="F87" s="11">
        <f t="shared" si="19"/>
        <v>0</v>
      </c>
      <c r="G87" s="1">
        <f t="shared" si="17"/>
        <v>2</v>
      </c>
      <c r="H87" s="3">
        <f t="shared" si="26"/>
        <v>2</v>
      </c>
      <c r="I87" s="3">
        <f t="shared" si="18"/>
        <v>0</v>
      </c>
      <c r="J87" s="3">
        <f>J53</f>
        <v>0</v>
      </c>
      <c r="K87" s="3">
        <f t="shared" si="24"/>
        <v>0</v>
      </c>
      <c r="L87" s="3">
        <f t="shared" si="21"/>
        <v>0</v>
      </c>
      <c r="M87" s="3">
        <f t="shared" si="22"/>
        <v>0</v>
      </c>
      <c r="N87" s="3">
        <f t="shared" si="24"/>
        <v>0</v>
      </c>
      <c r="P87" s="6">
        <f>Tabela1559[[#This Row],[Skupaj]]*$F87</f>
        <v>0</v>
      </c>
      <c r="Q87" s="7">
        <f>Tabela1559[[#This Row],[JHL]]*$F87</f>
        <v>0</v>
      </c>
      <c r="R87" s="7">
        <f>Tabela1559[[#This Row],[VOKA]]*$F87</f>
        <v>0</v>
      </c>
      <c r="S87" s="7">
        <f>Tabela1559[[#This Row],[JPE]]*$F87</f>
        <v>0</v>
      </c>
      <c r="T87" s="4">
        <f>Tabela1559[[#This Row],[SNAGA]]*$F87</f>
        <v>0</v>
      </c>
      <c r="U87" s="4">
        <f>Tabela1559[[#This Row],[LPP]]*$F87</f>
        <v>0</v>
      </c>
      <c r="V87" s="4">
        <f>Tabela1559[[#This Row],[ZALE]]*$F87</f>
        <v>0</v>
      </c>
      <c r="W87" s="4">
        <f>Tabela1559[[#This Row],[LPT]]*$F87</f>
        <v>0</v>
      </c>
    </row>
    <row r="88" spans="1:23" s="3" customFormat="1" x14ac:dyDescent="0.25">
      <c r="A88" s="10" t="s">
        <v>26</v>
      </c>
      <c r="B88" s="10" t="s">
        <v>27</v>
      </c>
      <c r="C88" s="10">
        <f>Tabela1559[[#This Row],[Skupaj]]</f>
        <v>3</v>
      </c>
      <c r="D88" s="56">
        <v>0</v>
      </c>
      <c r="E88" s="29">
        <v>0</v>
      </c>
      <c r="F88" s="11">
        <f t="shared" si="19"/>
        <v>0</v>
      </c>
      <c r="G88" s="1">
        <f t="shared" si="17"/>
        <v>3</v>
      </c>
      <c r="H88" s="3">
        <f t="shared" si="26"/>
        <v>2</v>
      </c>
      <c r="I88" s="3">
        <f t="shared" si="18"/>
        <v>0</v>
      </c>
      <c r="J88" s="3">
        <v>1</v>
      </c>
      <c r="K88" s="3">
        <f t="shared" si="24"/>
        <v>0</v>
      </c>
      <c r="L88" s="3">
        <f t="shared" si="21"/>
        <v>0</v>
      </c>
      <c r="M88" s="3">
        <f t="shared" si="22"/>
        <v>0</v>
      </c>
      <c r="N88" s="3">
        <f t="shared" si="24"/>
        <v>0</v>
      </c>
      <c r="P88" s="7">
        <f>Tabela1559[[#This Row],[Skupaj]]*$F88</f>
        <v>0</v>
      </c>
      <c r="Q88" s="6">
        <f>Tabela1559[[#This Row],[JHL]]*$F88</f>
        <v>0</v>
      </c>
      <c r="R88" s="6">
        <f>Tabela1559[[#This Row],[VOKA]]*$F88</f>
        <v>0</v>
      </c>
      <c r="S88" s="6">
        <f>Tabela1559[[#This Row],[JPE]]*$F88</f>
        <v>0</v>
      </c>
      <c r="T88" s="4">
        <f>Tabela1559[[#This Row],[SNAGA]]*$F88</f>
        <v>0</v>
      </c>
      <c r="U88" s="4">
        <f>Tabela1559[[#This Row],[LPP]]*$F88</f>
        <v>0</v>
      </c>
      <c r="V88" s="4">
        <f>Tabela1559[[#This Row],[ZALE]]*$F88</f>
        <v>0</v>
      </c>
      <c r="W88" s="4">
        <f>Tabela1559[[#This Row],[LPT]]*$F88</f>
        <v>0</v>
      </c>
    </row>
    <row r="89" spans="1:23" s="3" customFormat="1" x14ac:dyDescent="0.25">
      <c r="A89" s="10" t="s">
        <v>36</v>
      </c>
      <c r="B89" s="10" t="s">
        <v>37</v>
      </c>
      <c r="C89" s="10">
        <f>Tabela1559[[#This Row],[Skupaj]]</f>
        <v>59</v>
      </c>
      <c r="D89" s="56">
        <v>0</v>
      </c>
      <c r="E89" s="29">
        <v>0</v>
      </c>
      <c r="F89" s="11">
        <f t="shared" si="19"/>
        <v>0</v>
      </c>
      <c r="G89" s="1">
        <f t="shared" si="17"/>
        <v>59</v>
      </c>
      <c r="H89" s="3">
        <f t="shared" si="26"/>
        <v>0</v>
      </c>
      <c r="I89" s="3">
        <f t="shared" si="18"/>
        <v>0</v>
      </c>
      <c r="J89" s="3">
        <f>J55+10</f>
        <v>59</v>
      </c>
      <c r="K89" s="3">
        <f t="shared" si="24"/>
        <v>0</v>
      </c>
      <c r="L89" s="3">
        <f t="shared" si="21"/>
        <v>0</v>
      </c>
      <c r="M89" s="3">
        <f t="shared" si="22"/>
        <v>0</v>
      </c>
      <c r="N89" s="3">
        <f t="shared" si="24"/>
        <v>0</v>
      </c>
      <c r="P89" s="6">
        <f>Tabela1559[[#This Row],[Skupaj]]*$F89</f>
        <v>0</v>
      </c>
      <c r="Q89" s="7">
        <f>Tabela1559[[#This Row],[JHL]]*$F89</f>
        <v>0</v>
      </c>
      <c r="R89" s="7">
        <f>Tabela1559[[#This Row],[VOKA]]*$F89</f>
        <v>0</v>
      </c>
      <c r="S89" s="7">
        <f>Tabela1559[[#This Row],[JPE]]*$F89</f>
        <v>0</v>
      </c>
      <c r="T89" s="4">
        <f>Tabela1559[[#This Row],[SNAGA]]*$F89</f>
        <v>0</v>
      </c>
      <c r="U89" s="4">
        <f>Tabela1559[[#This Row],[LPP]]*$F89</f>
        <v>0</v>
      </c>
      <c r="V89" s="4">
        <f>Tabela1559[[#This Row],[ZALE]]*$F89</f>
        <v>0</v>
      </c>
      <c r="W89" s="4">
        <f>Tabela1559[[#This Row],[LPT]]*$F89</f>
        <v>0</v>
      </c>
    </row>
    <row r="90" spans="1:23" s="3" customFormat="1" x14ac:dyDescent="0.25">
      <c r="A90" s="10" t="s">
        <v>28</v>
      </c>
      <c r="B90" s="10" t="s">
        <v>29</v>
      </c>
      <c r="C90" s="10">
        <f>Tabela1559[[#This Row],[Skupaj]]</f>
        <v>16</v>
      </c>
      <c r="D90" s="56">
        <v>0</v>
      </c>
      <c r="E90" s="29">
        <v>0</v>
      </c>
      <c r="F90" s="11">
        <f t="shared" si="19"/>
        <v>0</v>
      </c>
      <c r="G90" s="1">
        <f t="shared" si="17"/>
        <v>16</v>
      </c>
      <c r="H90" s="3">
        <f t="shared" si="26"/>
        <v>16</v>
      </c>
      <c r="I90" s="3">
        <f t="shared" si="18"/>
        <v>0</v>
      </c>
      <c r="J90" s="3">
        <f>J56</f>
        <v>0</v>
      </c>
      <c r="K90" s="3">
        <f t="shared" si="24"/>
        <v>0</v>
      </c>
      <c r="L90" s="3">
        <f t="shared" si="21"/>
        <v>0</v>
      </c>
      <c r="M90" s="3">
        <f t="shared" si="22"/>
        <v>0</v>
      </c>
      <c r="N90" s="3">
        <f t="shared" si="24"/>
        <v>0</v>
      </c>
      <c r="P90" s="7">
        <f>Tabela1559[[#This Row],[Skupaj]]*$F90</f>
        <v>0</v>
      </c>
      <c r="Q90" s="6">
        <f>Tabela1559[[#This Row],[JHL]]*$F90</f>
        <v>0</v>
      </c>
      <c r="R90" s="6">
        <f>Tabela1559[[#This Row],[VOKA]]*$F90</f>
        <v>0</v>
      </c>
      <c r="S90" s="6">
        <f>Tabela1559[[#This Row],[JPE]]*$F90</f>
        <v>0</v>
      </c>
      <c r="T90" s="4">
        <f>Tabela1559[[#This Row],[SNAGA]]*$F90</f>
        <v>0</v>
      </c>
      <c r="U90" s="4">
        <f>Tabela1559[[#This Row],[LPP]]*$F90</f>
        <v>0</v>
      </c>
      <c r="V90" s="4">
        <f>Tabela1559[[#This Row],[ZALE]]*$F90</f>
        <v>0</v>
      </c>
      <c r="W90" s="4">
        <f>Tabela1559[[#This Row],[LPT]]*$F90</f>
        <v>0</v>
      </c>
    </row>
    <row r="91" spans="1:23" s="3" customFormat="1" x14ac:dyDescent="0.25">
      <c r="A91" s="10" t="s">
        <v>30</v>
      </c>
      <c r="B91" s="10" t="s">
        <v>31</v>
      </c>
      <c r="C91" s="10">
        <f>Tabela1559[[#This Row],[Skupaj]]</f>
        <v>12</v>
      </c>
      <c r="D91" s="56">
        <v>0</v>
      </c>
      <c r="E91" s="29">
        <v>0</v>
      </c>
      <c r="F91" s="11">
        <f t="shared" si="19"/>
        <v>0</v>
      </c>
      <c r="G91" s="1">
        <f t="shared" si="17"/>
        <v>12</v>
      </c>
      <c r="H91" s="3">
        <f>H57+2</f>
        <v>4</v>
      </c>
      <c r="I91" s="3">
        <f t="shared" si="18"/>
        <v>0</v>
      </c>
      <c r="J91" s="3">
        <f>J57+3</f>
        <v>8</v>
      </c>
      <c r="K91" s="3">
        <f t="shared" si="24"/>
        <v>0</v>
      </c>
      <c r="L91" s="3">
        <f t="shared" si="21"/>
        <v>0</v>
      </c>
      <c r="M91" s="3">
        <f t="shared" si="22"/>
        <v>0</v>
      </c>
      <c r="N91" s="3">
        <f t="shared" si="24"/>
        <v>0</v>
      </c>
      <c r="P91" s="6">
        <f>Tabela1559[[#This Row],[Skupaj]]*$F91</f>
        <v>0</v>
      </c>
      <c r="Q91" s="7">
        <f>Tabela1559[[#This Row],[JHL]]*$F91</f>
        <v>0</v>
      </c>
      <c r="R91" s="7">
        <f>Tabela1559[[#This Row],[VOKA]]*$F91</f>
        <v>0</v>
      </c>
      <c r="S91" s="7">
        <f>Tabela1559[[#This Row],[JPE]]*$F91</f>
        <v>0</v>
      </c>
      <c r="T91" s="4">
        <f>Tabela1559[[#This Row],[SNAGA]]*$F91</f>
        <v>0</v>
      </c>
      <c r="U91" s="4">
        <f>Tabela1559[[#This Row],[LPP]]*$F91</f>
        <v>0</v>
      </c>
      <c r="V91" s="4">
        <f>Tabela1559[[#This Row],[ZALE]]*$F91</f>
        <v>0</v>
      </c>
      <c r="W91" s="4">
        <f>Tabela1559[[#This Row],[LPT]]*$F91</f>
        <v>0</v>
      </c>
    </row>
    <row r="92" spans="1:23" s="3" customFormat="1" x14ac:dyDescent="0.25">
      <c r="A92" s="10" t="s">
        <v>34</v>
      </c>
      <c r="B92" s="10" t="s">
        <v>35</v>
      </c>
      <c r="C92" s="10">
        <f>Tabela1559[[#This Row],[Skupaj]]</f>
        <v>164</v>
      </c>
      <c r="D92" s="56">
        <v>0</v>
      </c>
      <c r="E92" s="29">
        <v>0</v>
      </c>
      <c r="F92" s="11">
        <f t="shared" si="19"/>
        <v>0</v>
      </c>
      <c r="G92" s="1">
        <f t="shared" si="17"/>
        <v>164</v>
      </c>
      <c r="H92" s="3">
        <f>H58+5</f>
        <v>43</v>
      </c>
      <c r="I92" s="3">
        <f t="shared" si="18"/>
        <v>16</v>
      </c>
      <c r="J92" s="3">
        <f>J58+5</f>
        <v>60</v>
      </c>
      <c r="K92" s="3">
        <f t="shared" si="24"/>
        <v>32</v>
      </c>
      <c r="L92" s="3">
        <f t="shared" si="21"/>
        <v>8</v>
      </c>
      <c r="M92" s="3">
        <f t="shared" si="22"/>
        <v>0</v>
      </c>
      <c r="N92" s="3">
        <f t="shared" si="24"/>
        <v>5</v>
      </c>
      <c r="P92" s="7">
        <f>Tabela1559[[#This Row],[Skupaj]]*$F92</f>
        <v>0</v>
      </c>
      <c r="Q92" s="6">
        <f>Tabela1559[[#This Row],[JHL]]*$F92</f>
        <v>0</v>
      </c>
      <c r="R92" s="6">
        <f>Tabela1559[[#This Row],[VOKA]]*$F92</f>
        <v>0</v>
      </c>
      <c r="S92" s="6">
        <f>Tabela1559[[#This Row],[JPE]]*$F92</f>
        <v>0</v>
      </c>
      <c r="T92" s="4">
        <f>Tabela1559[[#This Row],[SNAGA]]*$F92</f>
        <v>0</v>
      </c>
      <c r="U92" s="4">
        <f>Tabela1559[[#This Row],[LPP]]*$F92</f>
        <v>0</v>
      </c>
      <c r="V92" s="4">
        <f>Tabela1559[[#This Row],[ZALE]]*$F92</f>
        <v>0</v>
      </c>
      <c r="W92" s="4">
        <f>Tabela1559[[#This Row],[LPT]]*$F92</f>
        <v>0</v>
      </c>
    </row>
    <row r="93" spans="1:23" s="3" customFormat="1" x14ac:dyDescent="0.25">
      <c r="A93" s="10" t="s">
        <v>66</v>
      </c>
      <c r="B93" s="10" t="s">
        <v>67</v>
      </c>
      <c r="C93" s="10">
        <f>Tabela1559[[#This Row],[Skupaj]]</f>
        <v>44</v>
      </c>
      <c r="D93" s="56">
        <v>0</v>
      </c>
      <c r="E93" s="29">
        <v>0</v>
      </c>
      <c r="F93" s="11">
        <f t="shared" si="19"/>
        <v>0</v>
      </c>
      <c r="G93" s="1">
        <f t="shared" si="17"/>
        <v>44</v>
      </c>
      <c r="H93" s="3">
        <f>H59</f>
        <v>0</v>
      </c>
      <c r="I93" s="3">
        <f t="shared" si="18"/>
        <v>8</v>
      </c>
      <c r="J93" s="3">
        <f>J59+2</f>
        <v>36</v>
      </c>
      <c r="K93" s="3">
        <f t="shared" si="24"/>
        <v>0</v>
      </c>
      <c r="L93" s="3">
        <f t="shared" si="21"/>
        <v>0</v>
      </c>
      <c r="M93" s="3">
        <f t="shared" si="22"/>
        <v>0</v>
      </c>
      <c r="N93" s="3">
        <f t="shared" si="24"/>
        <v>0</v>
      </c>
      <c r="P93" s="6">
        <f>Tabela1559[[#This Row],[Skupaj]]*$F93</f>
        <v>0</v>
      </c>
      <c r="Q93" s="7">
        <f>Tabela1559[[#This Row],[JHL]]*$F93</f>
        <v>0</v>
      </c>
      <c r="R93" s="7">
        <f>Tabela1559[[#This Row],[VOKA]]*$F93</f>
        <v>0</v>
      </c>
      <c r="S93" s="7">
        <f>Tabela1559[[#This Row],[JPE]]*$F93</f>
        <v>0</v>
      </c>
      <c r="T93" s="4">
        <f>Tabela1559[[#This Row],[SNAGA]]*$F93</f>
        <v>0</v>
      </c>
      <c r="U93" s="4">
        <f>Tabela1559[[#This Row],[LPP]]*$F93</f>
        <v>0</v>
      </c>
      <c r="V93" s="4">
        <f>Tabela1559[[#This Row],[ZALE]]*$F93</f>
        <v>0</v>
      </c>
      <c r="W93" s="4">
        <f>Tabela1559[[#This Row],[LPT]]*$F93</f>
        <v>0</v>
      </c>
    </row>
    <row r="94" spans="1:23" s="3" customFormat="1" x14ac:dyDescent="0.25">
      <c r="A94" s="10" t="s">
        <v>68</v>
      </c>
      <c r="B94" s="10" t="s">
        <v>69</v>
      </c>
      <c r="C94" s="10">
        <f>Tabela1559[[#This Row],[Skupaj]]</f>
        <v>44</v>
      </c>
      <c r="D94" s="56">
        <v>0</v>
      </c>
      <c r="E94" s="29">
        <v>0</v>
      </c>
      <c r="F94" s="11">
        <f t="shared" si="19"/>
        <v>0</v>
      </c>
      <c r="G94" s="1">
        <f t="shared" si="17"/>
        <v>44</v>
      </c>
      <c r="H94" s="3">
        <f>H60</f>
        <v>0</v>
      </c>
      <c r="I94" s="3">
        <f t="shared" si="18"/>
        <v>0</v>
      </c>
      <c r="J94" s="3">
        <f>J60+2</f>
        <v>44</v>
      </c>
      <c r="K94" s="3">
        <f t="shared" si="24"/>
        <v>0</v>
      </c>
      <c r="L94" s="3">
        <f t="shared" si="21"/>
        <v>0</v>
      </c>
      <c r="M94" s="3">
        <f t="shared" si="22"/>
        <v>0</v>
      </c>
      <c r="N94" s="3">
        <f t="shared" si="24"/>
        <v>0</v>
      </c>
      <c r="P94" s="7">
        <f>Tabela1559[[#This Row],[Skupaj]]*$F94</f>
        <v>0</v>
      </c>
      <c r="Q94" s="6">
        <f>Tabela1559[[#This Row],[JHL]]*$F94</f>
        <v>0</v>
      </c>
      <c r="R94" s="6">
        <f>Tabela1559[[#This Row],[VOKA]]*$F94</f>
        <v>0</v>
      </c>
      <c r="S94" s="6">
        <f>Tabela1559[[#This Row],[JPE]]*$F94</f>
        <v>0</v>
      </c>
      <c r="T94" s="4">
        <f>Tabela1559[[#This Row],[SNAGA]]*$F94</f>
        <v>0</v>
      </c>
      <c r="U94" s="4">
        <f>Tabela1559[[#This Row],[LPP]]*$F94</f>
        <v>0</v>
      </c>
      <c r="V94" s="4">
        <f>Tabela1559[[#This Row],[ZALE]]*$F94</f>
        <v>0</v>
      </c>
      <c r="W94" s="4">
        <f>Tabela1559[[#This Row],[LPT]]*$F94</f>
        <v>0</v>
      </c>
    </row>
    <row r="95" spans="1:23" s="3" customFormat="1" x14ac:dyDescent="0.25">
      <c r="A95" s="10" t="s">
        <v>70</v>
      </c>
      <c r="B95" s="10" t="s">
        <v>71</v>
      </c>
      <c r="C95" s="10">
        <f>Tabela1559[[#This Row],[Skupaj]]</f>
        <v>256</v>
      </c>
      <c r="D95" s="56">
        <v>0</v>
      </c>
      <c r="E95" s="29">
        <v>0</v>
      </c>
      <c r="F95" s="11">
        <f t="shared" si="19"/>
        <v>0</v>
      </c>
      <c r="G95" s="1">
        <f t="shared" si="17"/>
        <v>256</v>
      </c>
      <c r="H95" s="3">
        <f>H61+20</f>
        <v>208</v>
      </c>
      <c r="I95" s="3">
        <f t="shared" si="18"/>
        <v>0</v>
      </c>
      <c r="J95" s="3">
        <f>J61</f>
        <v>0</v>
      </c>
      <c r="K95" s="3">
        <f>K61+4</f>
        <v>48</v>
      </c>
      <c r="L95" s="3">
        <f t="shared" si="21"/>
        <v>0</v>
      </c>
      <c r="M95" s="3">
        <f t="shared" si="22"/>
        <v>0</v>
      </c>
      <c r="N95" s="3">
        <f>N61</f>
        <v>0</v>
      </c>
      <c r="P95" s="6">
        <f>Tabela1559[[#This Row],[Skupaj]]*$F95</f>
        <v>0</v>
      </c>
      <c r="Q95" s="7">
        <f>Tabela1559[[#This Row],[JHL]]*$F95</f>
        <v>0</v>
      </c>
      <c r="R95" s="7">
        <f>Tabela1559[[#This Row],[VOKA]]*$F95</f>
        <v>0</v>
      </c>
      <c r="S95" s="7">
        <f>Tabela1559[[#This Row],[JPE]]*$F95</f>
        <v>0</v>
      </c>
      <c r="T95" s="4">
        <f>Tabela1559[[#This Row],[SNAGA]]*$F95</f>
        <v>0</v>
      </c>
      <c r="U95" s="4">
        <f>Tabela1559[[#This Row],[LPP]]*$F95</f>
        <v>0</v>
      </c>
      <c r="V95" s="4">
        <f>Tabela1559[[#This Row],[ZALE]]*$F95</f>
        <v>0</v>
      </c>
      <c r="W95" s="4">
        <f>Tabela1559[[#This Row],[LPT]]*$F95</f>
        <v>0</v>
      </c>
    </row>
    <row r="96" spans="1:23" s="3" customFormat="1" x14ac:dyDescent="0.25">
      <c r="A96" s="10" t="s">
        <v>72</v>
      </c>
      <c r="B96" s="10" t="s">
        <v>73</v>
      </c>
      <c r="C96" s="10">
        <f>Tabela1559[[#This Row],[Skupaj]]</f>
        <v>32</v>
      </c>
      <c r="D96" s="56">
        <v>0</v>
      </c>
      <c r="E96" s="29">
        <v>0</v>
      </c>
      <c r="F96" s="11">
        <f t="shared" si="19"/>
        <v>0</v>
      </c>
      <c r="G96" s="1">
        <f t="shared" si="17"/>
        <v>32</v>
      </c>
      <c r="H96" s="3">
        <f>H62</f>
        <v>0</v>
      </c>
      <c r="I96" s="3">
        <f t="shared" si="18"/>
        <v>0</v>
      </c>
      <c r="J96" s="3">
        <f>J62</f>
        <v>0</v>
      </c>
      <c r="K96" s="3">
        <f>K62+2</f>
        <v>12</v>
      </c>
      <c r="L96" s="3">
        <f t="shared" si="21"/>
        <v>0</v>
      </c>
      <c r="M96" s="3">
        <f t="shared" si="22"/>
        <v>0</v>
      </c>
      <c r="N96" s="3">
        <f>N62+2</f>
        <v>20</v>
      </c>
      <c r="P96" s="7">
        <f>Tabela1559[[#This Row],[Skupaj]]*$F96</f>
        <v>0</v>
      </c>
      <c r="Q96" s="6">
        <f>Tabela1559[[#This Row],[JHL]]*$F96</f>
        <v>0</v>
      </c>
      <c r="R96" s="6">
        <f>Tabela1559[[#This Row],[VOKA]]*$F96</f>
        <v>0</v>
      </c>
      <c r="S96" s="6">
        <f>Tabela1559[[#This Row],[JPE]]*$F96</f>
        <v>0</v>
      </c>
      <c r="T96" s="4">
        <f>Tabela1559[[#This Row],[SNAGA]]*$F96</f>
        <v>0</v>
      </c>
      <c r="U96" s="4">
        <f>Tabela1559[[#This Row],[LPP]]*$F96</f>
        <v>0</v>
      </c>
      <c r="V96" s="4">
        <f>Tabela1559[[#This Row],[ZALE]]*$F96</f>
        <v>0</v>
      </c>
      <c r="W96" s="4">
        <f>Tabela1559[[#This Row],[LPT]]*$F96</f>
        <v>0</v>
      </c>
    </row>
    <row r="97" spans="1:23" s="3" customFormat="1" x14ac:dyDescent="0.25">
      <c r="A97" s="10" t="s">
        <v>38</v>
      </c>
      <c r="B97" s="10" t="s">
        <v>39</v>
      </c>
      <c r="C97" s="10">
        <f>Tabela1559[[#This Row],[Skupaj]]</f>
        <v>38</v>
      </c>
      <c r="D97" s="56">
        <v>0</v>
      </c>
      <c r="E97" s="29">
        <v>0</v>
      </c>
      <c r="F97" s="11">
        <f t="shared" si="19"/>
        <v>0</v>
      </c>
      <c r="G97" s="1">
        <f t="shared" si="17"/>
        <v>38</v>
      </c>
      <c r="H97" s="3">
        <f>H63</f>
        <v>6</v>
      </c>
      <c r="I97" s="3">
        <f t="shared" si="18"/>
        <v>0</v>
      </c>
      <c r="J97" s="3">
        <f>J63+20</f>
        <v>30</v>
      </c>
      <c r="K97" s="3">
        <f>K63</f>
        <v>0</v>
      </c>
      <c r="L97" s="3">
        <f t="shared" si="21"/>
        <v>0</v>
      </c>
      <c r="M97" s="3">
        <f t="shared" si="22"/>
        <v>0</v>
      </c>
      <c r="N97" s="3">
        <f>N63+2</f>
        <v>2</v>
      </c>
      <c r="P97" s="6">
        <f>Tabela1559[[#This Row],[Skupaj]]*$F97</f>
        <v>0</v>
      </c>
      <c r="Q97" s="7">
        <f>Tabela1559[[#This Row],[JHL]]*$F97</f>
        <v>0</v>
      </c>
      <c r="R97" s="7">
        <f>Tabela1559[[#This Row],[VOKA]]*$F97</f>
        <v>0</v>
      </c>
      <c r="S97" s="7">
        <f>Tabela1559[[#This Row],[JPE]]*$F97</f>
        <v>0</v>
      </c>
      <c r="T97" s="4">
        <f>Tabela1559[[#This Row],[SNAGA]]*$F97</f>
        <v>0</v>
      </c>
      <c r="U97" s="4">
        <f>Tabela1559[[#This Row],[LPP]]*$F97</f>
        <v>0</v>
      </c>
      <c r="V97" s="4">
        <f>Tabela1559[[#This Row],[ZALE]]*$F97</f>
        <v>0</v>
      </c>
      <c r="W97" s="4">
        <f>Tabela1559[[#This Row],[LPT]]*$F97</f>
        <v>0</v>
      </c>
    </row>
    <row r="98" spans="1:23" s="3" customFormat="1" x14ac:dyDescent="0.25">
      <c r="A98" s="10" t="s">
        <v>74</v>
      </c>
      <c r="B98" s="10" t="s">
        <v>75</v>
      </c>
      <c r="C98" s="10">
        <f>Tabela1559[[#This Row],[Skupaj]]</f>
        <v>59</v>
      </c>
      <c r="D98" s="56">
        <v>0</v>
      </c>
      <c r="E98" s="29">
        <v>0</v>
      </c>
      <c r="F98" s="11">
        <f t="shared" si="19"/>
        <v>0</v>
      </c>
      <c r="G98" s="1">
        <f t="shared" si="17"/>
        <v>59</v>
      </c>
      <c r="H98" s="3">
        <f>H64</f>
        <v>10</v>
      </c>
      <c r="I98" s="3">
        <f t="shared" si="18"/>
        <v>0</v>
      </c>
      <c r="J98" s="3">
        <f>J64+15</f>
        <v>30</v>
      </c>
      <c r="K98" s="3">
        <f>K64</f>
        <v>14</v>
      </c>
      <c r="L98" s="3">
        <f t="shared" si="21"/>
        <v>5</v>
      </c>
      <c r="M98" s="3">
        <f t="shared" si="22"/>
        <v>0</v>
      </c>
      <c r="N98" s="3">
        <f>N64</f>
        <v>0</v>
      </c>
      <c r="P98" s="7">
        <f>Tabela1559[[#This Row],[Skupaj]]*$F98</f>
        <v>0</v>
      </c>
      <c r="Q98" s="6">
        <f>Tabela1559[[#This Row],[JHL]]*$F98</f>
        <v>0</v>
      </c>
      <c r="R98" s="6">
        <f>Tabela1559[[#This Row],[VOKA]]*$F98</f>
        <v>0</v>
      </c>
      <c r="S98" s="6">
        <f>Tabela1559[[#This Row],[JPE]]*$F98</f>
        <v>0</v>
      </c>
      <c r="T98" s="4">
        <f>Tabela1559[[#This Row],[SNAGA]]*$F98</f>
        <v>0</v>
      </c>
      <c r="U98" s="4">
        <f>Tabela1559[[#This Row],[LPP]]*$F98</f>
        <v>0</v>
      </c>
      <c r="V98" s="4">
        <f>Tabela1559[[#This Row],[ZALE]]*$F98</f>
        <v>0</v>
      </c>
      <c r="W98" s="4">
        <f>Tabela1559[[#This Row],[LPT]]*$F98</f>
        <v>0</v>
      </c>
    </row>
    <row r="99" spans="1:23" s="3" customFormat="1" x14ac:dyDescent="0.25">
      <c r="A99" s="10" t="s">
        <v>76</v>
      </c>
      <c r="B99" s="10" t="s">
        <v>77</v>
      </c>
      <c r="C99" s="10">
        <f>Tabela1559[[#This Row],[Skupaj]]</f>
        <v>6</v>
      </c>
      <c r="D99" s="56">
        <v>0</v>
      </c>
      <c r="E99" s="29">
        <v>0</v>
      </c>
      <c r="F99" s="11">
        <f t="shared" si="19"/>
        <v>0</v>
      </c>
      <c r="G99" s="1">
        <f t="shared" si="17"/>
        <v>6</v>
      </c>
      <c r="H99" s="3">
        <f>H65</f>
        <v>0</v>
      </c>
      <c r="I99" s="3">
        <f t="shared" si="18"/>
        <v>0</v>
      </c>
      <c r="J99" s="3">
        <f>J65</f>
        <v>2</v>
      </c>
      <c r="K99" s="3">
        <f>K65</f>
        <v>4</v>
      </c>
      <c r="L99" s="3">
        <f t="shared" si="21"/>
        <v>0</v>
      </c>
      <c r="M99" s="3">
        <f t="shared" si="22"/>
        <v>0</v>
      </c>
      <c r="N99" s="3">
        <f>N65</f>
        <v>0</v>
      </c>
      <c r="P99" s="6">
        <f>Tabela1559[[#This Row],[Skupaj]]*$F99</f>
        <v>0</v>
      </c>
      <c r="Q99" s="7">
        <f>Tabela1559[[#This Row],[JHL]]*$F99</f>
        <v>0</v>
      </c>
      <c r="R99" s="7">
        <f>Tabela1559[[#This Row],[VOKA]]*$F99</f>
        <v>0</v>
      </c>
      <c r="S99" s="7">
        <f>Tabela1559[[#This Row],[JPE]]*$F99</f>
        <v>0</v>
      </c>
      <c r="T99" s="4">
        <f>Tabela1559[[#This Row],[SNAGA]]*$F99</f>
        <v>0</v>
      </c>
      <c r="U99" s="4">
        <f>Tabela1559[[#This Row],[LPP]]*$F99</f>
        <v>0</v>
      </c>
      <c r="V99" s="4">
        <f>Tabela1559[[#This Row],[ZALE]]*$F99</f>
        <v>0</v>
      </c>
      <c r="W99" s="4">
        <f>Tabela1559[[#This Row],[LPT]]*$F99</f>
        <v>0</v>
      </c>
    </row>
    <row r="100" spans="1:23" s="3" customFormat="1" ht="26.25" x14ac:dyDescent="0.25">
      <c r="A100" s="40"/>
      <c r="B100" s="44" t="s">
        <v>81</v>
      </c>
      <c r="C100" s="45" t="s">
        <v>83</v>
      </c>
      <c r="D100" s="43" t="s">
        <v>82</v>
      </c>
      <c r="E100" s="46" t="s">
        <v>43</v>
      </c>
      <c r="F100" s="47" t="s">
        <v>84</v>
      </c>
      <c r="P100" s="4">
        <f>SUBTOTAL(109,Tabela161410[Skupaj])</f>
        <v>0</v>
      </c>
      <c r="Q100" s="4">
        <f>SUBTOTAL(109,Tabela161410[JHL])</f>
        <v>0</v>
      </c>
      <c r="R100" s="4">
        <f>SUBTOTAL(109,Tabela161410[VOKA])</f>
        <v>0</v>
      </c>
      <c r="S100" s="4">
        <f>SUBTOTAL(109,Tabela161410[JPE])</f>
        <v>0</v>
      </c>
      <c r="T100" s="4">
        <f>SUBTOTAL(109,Tabela161410[SNAGA])</f>
        <v>0</v>
      </c>
      <c r="U100" s="4">
        <f>SUBTOTAL(109,Tabela161410[LPP])</f>
        <v>0</v>
      </c>
      <c r="V100" s="4">
        <f>SUBTOTAL(109,Tabela161410[ZALE])</f>
        <v>0</v>
      </c>
      <c r="W100" s="4">
        <f>SUBTOTAL(109,Tabela161410[LPT])</f>
        <v>0</v>
      </c>
    </row>
    <row r="101" spans="1:23" s="3" customFormat="1" x14ac:dyDescent="0.25">
      <c r="A101" s="48" t="s">
        <v>87</v>
      </c>
      <c r="B101" s="10" t="s">
        <v>85</v>
      </c>
      <c r="C101" s="10">
        <f>G101</f>
        <v>15</v>
      </c>
      <c r="D101" s="56">
        <v>0</v>
      </c>
      <c r="E101" s="29">
        <v>0</v>
      </c>
      <c r="F101" s="11">
        <f t="shared" ref="F101:F102" si="27">ROUND(D101*(1-E101),2)</f>
        <v>0</v>
      </c>
      <c r="G101" s="30">
        <f>SUM(H101:N101)</f>
        <v>15</v>
      </c>
      <c r="H101" s="31">
        <v>2.5</v>
      </c>
      <c r="I101" s="31">
        <v>2</v>
      </c>
      <c r="J101" s="31">
        <v>6</v>
      </c>
      <c r="K101" s="31">
        <v>2</v>
      </c>
      <c r="L101" s="31">
        <v>1.5</v>
      </c>
      <c r="M101" s="31">
        <v>0.5</v>
      </c>
      <c r="N101" s="32">
        <v>0.5</v>
      </c>
      <c r="P101" s="6">
        <f t="shared" ref="P101:W102" si="28">G101*$F101</f>
        <v>0</v>
      </c>
      <c r="Q101" s="6">
        <f t="shared" si="28"/>
        <v>0</v>
      </c>
      <c r="R101" s="6">
        <f t="shared" si="28"/>
        <v>0</v>
      </c>
      <c r="S101" s="6">
        <f t="shared" si="28"/>
        <v>0</v>
      </c>
      <c r="T101" s="33">
        <f t="shared" si="28"/>
        <v>0</v>
      </c>
      <c r="U101" s="33">
        <f t="shared" si="28"/>
        <v>0</v>
      </c>
      <c r="V101" s="33">
        <f t="shared" si="28"/>
        <v>0</v>
      </c>
      <c r="W101" s="37">
        <f t="shared" si="28"/>
        <v>0</v>
      </c>
    </row>
    <row r="102" spans="1:23" s="3" customFormat="1" ht="15.75" thickBot="1" x14ac:dyDescent="0.3">
      <c r="A102" s="49" t="s">
        <v>88</v>
      </c>
      <c r="B102" s="49" t="s">
        <v>86</v>
      </c>
      <c r="C102" s="10">
        <f>G102</f>
        <v>100</v>
      </c>
      <c r="D102" s="56">
        <v>0</v>
      </c>
      <c r="E102" s="29">
        <v>0</v>
      </c>
      <c r="F102" s="11">
        <f t="shared" si="27"/>
        <v>0</v>
      </c>
      <c r="G102" s="34">
        <f>SUM(H102:N102)</f>
        <v>100</v>
      </c>
      <c r="H102" s="35">
        <v>16</v>
      </c>
      <c r="I102" s="35">
        <v>15</v>
      </c>
      <c r="J102" s="35">
        <v>38</v>
      </c>
      <c r="K102" s="35">
        <v>12</v>
      </c>
      <c r="L102" s="35">
        <v>10</v>
      </c>
      <c r="M102" s="35">
        <v>4</v>
      </c>
      <c r="N102" s="36">
        <v>5</v>
      </c>
      <c r="P102" s="51">
        <f t="shared" si="28"/>
        <v>0</v>
      </c>
      <c r="Q102" s="51">
        <f t="shared" si="28"/>
        <v>0</v>
      </c>
      <c r="R102" s="51">
        <f t="shared" si="28"/>
        <v>0</v>
      </c>
      <c r="S102" s="51">
        <f t="shared" si="28"/>
        <v>0</v>
      </c>
      <c r="T102" s="52">
        <f t="shared" si="28"/>
        <v>0</v>
      </c>
      <c r="U102" s="52">
        <f t="shared" si="28"/>
        <v>0</v>
      </c>
      <c r="V102" s="52">
        <f t="shared" si="28"/>
        <v>0</v>
      </c>
      <c r="W102" s="53">
        <f t="shared" si="28"/>
        <v>0</v>
      </c>
    </row>
    <row r="103" spans="1:23" s="3" customFormat="1" ht="15.75" thickTop="1" x14ac:dyDescent="0.25">
      <c r="A103" s="39"/>
      <c r="E103" s="9"/>
      <c r="P103" s="50">
        <f>P102+P101+Tabela161410[[#Totals],[Skupaj]]</f>
        <v>0</v>
      </c>
      <c r="Q103" s="50">
        <f>Q102+Q101+Tabela161410[[#Totals],[JHL]]</f>
        <v>0</v>
      </c>
      <c r="R103" s="50">
        <f>R102+R101+Tabela161410[[#Totals],[VOKA]]</f>
        <v>0</v>
      </c>
      <c r="S103" s="50">
        <f>S102+S101+Tabela161410[[#Totals],[JPE]]</f>
        <v>0</v>
      </c>
      <c r="T103" s="50">
        <f>T102+T101+Tabela161410[[#Totals],[SNAGA]]</f>
        <v>0</v>
      </c>
      <c r="U103" s="50">
        <f>U102+U101+Tabela161410[[#Totals],[LPP]]</f>
        <v>0</v>
      </c>
      <c r="V103" s="50">
        <f>V102+V101+Tabela161410[[#Totals],[ZALE]]</f>
        <v>0</v>
      </c>
      <c r="W103" s="50">
        <f>W102+W101+Tabela161410[[#Totals],[LPT]]</f>
        <v>0</v>
      </c>
    </row>
    <row r="104" spans="1:23" s="3" customFormat="1" x14ac:dyDescent="0.25">
      <c r="A104" s="39"/>
      <c r="E104" s="9"/>
      <c r="P104" s="50"/>
      <c r="Q104" s="50"/>
      <c r="R104" s="50"/>
      <c r="S104" s="50"/>
      <c r="T104" s="50"/>
      <c r="U104" s="50"/>
      <c r="V104" s="50"/>
      <c r="W104" s="50"/>
    </row>
    <row r="105" spans="1:23" ht="15.75" thickBot="1" x14ac:dyDescent="0.3">
      <c r="Q105" t="str">
        <f t="shared" ref="Q105:W105" si="29">Q3</f>
        <v>JHL</v>
      </c>
      <c r="R105" s="3" t="str">
        <f t="shared" si="29"/>
        <v>VOKA</v>
      </c>
      <c r="S105" s="3" t="str">
        <f t="shared" si="29"/>
        <v>JPE</v>
      </c>
      <c r="T105" s="3" t="str">
        <f t="shared" si="29"/>
        <v>SNAGA</v>
      </c>
      <c r="U105" s="3" t="str">
        <f t="shared" si="29"/>
        <v>LPP</v>
      </c>
      <c r="V105" s="3" t="str">
        <f t="shared" si="29"/>
        <v>ŽALE</v>
      </c>
      <c r="W105" s="3" t="str">
        <f t="shared" si="29"/>
        <v>LPT</v>
      </c>
    </row>
    <row r="106" spans="1:23" s="3" customFormat="1" ht="32.25" thickBot="1" x14ac:dyDescent="0.55000000000000004">
      <c r="B106" s="25" t="s">
        <v>45</v>
      </c>
      <c r="C106" s="26"/>
      <c r="D106" s="26"/>
      <c r="E106" s="27"/>
      <c r="F106" s="26"/>
      <c r="G106" s="26"/>
      <c r="H106" s="26"/>
      <c r="I106" s="26"/>
      <c r="J106" s="26"/>
      <c r="K106" s="26"/>
      <c r="L106" s="26"/>
      <c r="M106" s="26"/>
      <c r="N106" s="26"/>
      <c r="O106" s="57">
        <f>P103+P69+P35</f>
        <v>0</v>
      </c>
      <c r="P106" s="58"/>
      <c r="Q106" s="28">
        <f>Q103+Q69+Q35</f>
        <v>0</v>
      </c>
      <c r="R106" s="28">
        <f t="shared" ref="R106:W106" si="30">R103+R69+R35</f>
        <v>0</v>
      </c>
      <c r="S106" s="28">
        <f t="shared" si="30"/>
        <v>0</v>
      </c>
      <c r="T106" s="28">
        <f t="shared" si="30"/>
        <v>0</v>
      </c>
      <c r="U106" s="28">
        <f t="shared" si="30"/>
        <v>0</v>
      </c>
      <c r="V106" s="28">
        <f t="shared" si="30"/>
        <v>0</v>
      </c>
      <c r="W106" s="28">
        <f t="shared" si="30"/>
        <v>0</v>
      </c>
    </row>
    <row r="107" spans="1:23" s="14" customFormat="1" ht="13.5" thickBot="1" x14ac:dyDescent="0.25">
      <c r="Q107" s="15"/>
    </row>
    <row r="108" spans="1:23" s="3" customFormat="1" ht="32.25" thickBot="1" x14ac:dyDescent="0.55000000000000004">
      <c r="B108" s="22" t="s">
        <v>44</v>
      </c>
      <c r="C108" s="23"/>
      <c r="D108" s="23"/>
      <c r="E108" s="24">
        <v>0.22</v>
      </c>
      <c r="F108" s="23"/>
      <c r="G108" s="23"/>
      <c r="H108" s="23"/>
      <c r="I108" s="23"/>
      <c r="J108" s="23"/>
      <c r="K108" s="23"/>
      <c r="L108" s="23"/>
      <c r="M108" s="23"/>
      <c r="N108" s="23"/>
      <c r="O108" s="59">
        <f>E108*O106</f>
        <v>0</v>
      </c>
      <c r="P108" s="60"/>
    </row>
    <row r="109" spans="1:23" s="14" customFormat="1" ht="13.5" thickBot="1" x14ac:dyDescent="0.25"/>
    <row r="110" spans="1:23" s="3" customFormat="1" ht="32.25" thickBot="1" x14ac:dyDescent="0.55000000000000004">
      <c r="B110" s="19" t="s">
        <v>46</v>
      </c>
      <c r="C110" s="20"/>
      <c r="D110" s="20"/>
      <c r="E110" s="21"/>
      <c r="F110" s="20"/>
      <c r="G110" s="20"/>
      <c r="H110" s="20"/>
      <c r="I110" s="20"/>
      <c r="J110" s="20"/>
      <c r="K110" s="20"/>
      <c r="L110" s="20"/>
      <c r="M110" s="20"/>
      <c r="N110" s="20"/>
      <c r="O110" s="61">
        <f>O108+O106</f>
        <v>0</v>
      </c>
      <c r="P110" s="62"/>
    </row>
    <row r="114" spans="1:10" x14ac:dyDescent="0.25">
      <c r="A114" s="17" t="s">
        <v>51</v>
      </c>
      <c r="B114" s="17"/>
      <c r="C114" s="17"/>
      <c r="D114" s="17"/>
      <c r="E114" s="18"/>
      <c r="F114" s="17" t="s">
        <v>48</v>
      </c>
      <c r="G114" s="17"/>
      <c r="H114" s="17"/>
      <c r="I114" s="17"/>
      <c r="J114" s="17" t="s">
        <v>49</v>
      </c>
    </row>
  </sheetData>
  <mergeCells count="3">
    <mergeCell ref="O106:P106"/>
    <mergeCell ref="O108:P108"/>
    <mergeCell ref="O110:P110"/>
  </mergeCells>
  <pageMargins left="0.25" right="0.25" top="0.75" bottom="0.75" header="0.3" footer="0.3"/>
  <pageSetup paperSize="9" scale="48" fitToHeight="0" orientation="landscape" horizontalDpi="300" verticalDpi="300" r:id="rId1"/>
  <headerFooter>
    <oddHeader>&amp;L&amp;D &amp;T&amp;C&amp;F&amp;R&amp;P/&amp;N</oddHeader>
  </headerFooter>
  <ignoredErrors>
    <ignoredError sqref="H44:H62 H40 K40 H41 K41 H42 K42 H64 K63 H78:H96 H74 K74 H75 K75 H76 K76 H98:H99 H43 K43 H77 K77 J44:K62 J64:K64 N40 N41 N42 N63 N43 N44:N62 N64 J78:K96 J98:K99 N74 N75 N76 N77 N78:N96 N98:N99" calculatedColumn="1"/>
  </ignoredErrors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MS EAS -DS predracun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Rozman;Kazimir.Oberdank@jhl.si</dc:creator>
  <cp:lastModifiedBy>Kazimir Oberdank</cp:lastModifiedBy>
  <cp:lastPrinted>2015-10-16T10:35:30Z</cp:lastPrinted>
  <dcterms:created xsi:type="dcterms:W3CDTF">2015-07-29T08:38:03Z</dcterms:created>
  <dcterms:modified xsi:type="dcterms:W3CDTF">2018-07-25T08:51:08Z</dcterms:modified>
</cp:coreProperties>
</file>